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tabRatio="866" activeTab="1"/>
  </bookViews>
  <sheets>
    <sheet name="титульна сторінка" sheetId="1" r:id="rId1"/>
    <sheet name="6.проведення закупівлі сокращ" sheetId="2" r:id="rId2"/>
  </sheets>
  <definedNames>
    <definedName name="_xlnm.Print_Titles" localSheetId="1">'6.проведення закупівлі сокращ'!$2:$5</definedName>
    <definedName name="_xlnm.Print_Area" localSheetId="1">'6.проведення закупівлі сокращ'!$A$1:$X$393</definedName>
  </definedNames>
  <calcPr fullCalcOnLoad="1"/>
</workbook>
</file>

<file path=xl/sharedStrings.xml><?xml version="1.0" encoding="utf-8"?>
<sst xmlns="http://schemas.openxmlformats.org/spreadsheetml/2006/main" count="1196" uniqueCount="710">
  <si>
    <t>Проектування: Реконструкція  ВРП-110кВ, тягової підстанції Шевченково</t>
  </si>
  <si>
    <t>Проектування: Технічне переоснащення ЦРП-35кВ м. Лиман</t>
  </si>
  <si>
    <t>Проектування: Заміна  трансформаторної підстанцій "Промивка стара" по станції Лиман на модульну</t>
  </si>
  <si>
    <t xml:space="preserve">Розроблення проектно-кошторисної документації по об'єкту: «Технічне переоснащення ВРУ-150 кВ ПС-150/35/10 кВ «Сокологірна»
</t>
  </si>
  <si>
    <t xml:space="preserve">Розроблення проектно-кошторисної документації по об'єкту: «Технічне переоснащення ВРУ-150 кВ ПС-150/35/10 кВ «Партизани»
</t>
  </si>
  <si>
    <t xml:space="preserve">Розроблення проектно-кошторисної документації по об'єкту: «Технічне переоснащення ВРУ-35 кВ та ЗРУ-6 кВ ПС-35/6 кВ «Підстепне»
</t>
  </si>
  <si>
    <t xml:space="preserve">Розроблення проектно-кошторисної документації по об'єкту: «Технічне переоснащення ВРУ-35 кВ та ЗРУ-6 кВ ПС-35/6 кВ «Нижньодніпровськ-Вузол»
</t>
  </si>
  <si>
    <t xml:space="preserve">Розроблення проектно-кошторисної документації по об'єкту: «Технічне переоснащення ВРУ-35 кВ та ЗРУ-6 кВ ПС-35/6 кВ «Баглій»
</t>
  </si>
  <si>
    <t>Всього модернізація ПС з вищим класом напруги 35 кВ</t>
  </si>
  <si>
    <t>Всього реконструкція ТП, РП-6 (10 кВ)</t>
  </si>
  <si>
    <t>в т.ч.</t>
  </si>
  <si>
    <t>Усього по розділу 2 по                                      ПАТ "Укрзалізниця</t>
  </si>
  <si>
    <t>Усього по розділу 3  по                                 ПАТ "Укрзалізниця</t>
  </si>
  <si>
    <t>Усього по розділу 4  по                                  ПАТ "Укрзалізниця</t>
  </si>
  <si>
    <t>1</t>
  </si>
  <si>
    <t>1.1.2</t>
  </si>
  <si>
    <t>1.2.4</t>
  </si>
  <si>
    <t>1.3.1</t>
  </si>
  <si>
    <t>1.4.1</t>
  </si>
  <si>
    <t>1.4.2</t>
  </si>
  <si>
    <t>1.4.3</t>
  </si>
  <si>
    <t>1.5.1</t>
  </si>
  <si>
    <t>1.5.2</t>
  </si>
  <si>
    <t>1.5.3</t>
  </si>
  <si>
    <t>"Донецька залізниця"</t>
  </si>
  <si>
    <t>Технічне переоснащення повітряної лінії ПЛ-0,4кВ фідера "Житло" ст. Шевченко</t>
  </si>
  <si>
    <t>Технічне переоснащення тягової підстанції Межова з заміною акумуляторної батареї</t>
  </si>
  <si>
    <t>Технічне переоснащення тягової підстанції Курдюмовка з заміною акумуляторної батареї</t>
  </si>
  <si>
    <t>Технічне переоснащення тягової підстанції Кальчик з заміною високовольтних вводів 110кВ силових трансформаторів</t>
  </si>
  <si>
    <t>Всього модернізація ТП, РП-6 (10 кВ)</t>
  </si>
  <si>
    <t>Технічне переоснащення трансформаторної підстанції №2 Красноармійськ</t>
  </si>
  <si>
    <t>1.3. Реконструкція  ПЛ-0,4 кВ</t>
  </si>
  <si>
    <t>Проектування: Реконструкція повітряної лінії ПЛ-35кВ "ЕЧЕ Слов’янськ - РЕМС"</t>
  </si>
  <si>
    <t>ТН-35 кВ</t>
  </si>
  <si>
    <t>ТН-6,10</t>
  </si>
  <si>
    <t>ТС-0,4</t>
  </si>
  <si>
    <t xml:space="preserve">Придбання лічильників </t>
  </si>
  <si>
    <t xml:space="preserve">Однофазні лічильники </t>
  </si>
  <si>
    <t>Впровадження АСКОЕ багатоквартирних будинків</t>
  </si>
  <si>
    <t xml:space="preserve">Придбання комп'ютерів (робоча станція) </t>
  </si>
  <si>
    <t>Придбання принтеру лазерного А4</t>
  </si>
  <si>
    <t>Придбання нових багатофункційних пристроїв А3</t>
  </si>
  <si>
    <t>Придбання нових багатофункційних пристроїв А4</t>
  </si>
  <si>
    <t>6.6</t>
  </si>
  <si>
    <t>Автогідропідіймач</t>
  </si>
  <si>
    <t>Бригадний автомобіль</t>
  </si>
  <si>
    <t xml:space="preserve">Електротехнічна лабораторія </t>
  </si>
  <si>
    <t xml:space="preserve">Кущоріз </t>
  </si>
  <si>
    <t xml:space="preserve">Бензопила </t>
  </si>
  <si>
    <t xml:space="preserve">цифровий осцилограф </t>
  </si>
  <si>
    <t>Пристрій випробувальний РЕТОМ-ВЧ/64 або аналог</t>
  </si>
  <si>
    <t>1.2.2.</t>
  </si>
  <si>
    <t>1.2.3.</t>
  </si>
  <si>
    <t xml:space="preserve">Реконструкція ЛЕП-10кВ Ворохта-Лазещина </t>
  </si>
  <si>
    <t>Реконструкція ЛЕП-10кВ Ковель - Маневичі</t>
  </si>
  <si>
    <t>Реконструкція ЛЕП-10кВ Сарни - Рафалівка</t>
  </si>
  <si>
    <t>"Львівська залізниця"</t>
  </si>
  <si>
    <t xml:space="preserve">Технічне переоснащення щита управління тягової підстанції Дубно </t>
  </si>
  <si>
    <t>1.8.2</t>
  </si>
  <si>
    <t>1.8.3</t>
  </si>
  <si>
    <t>1.8.4</t>
  </si>
  <si>
    <t>1.8.5</t>
  </si>
  <si>
    <t>Проект технічного переоснащення тягової підстанції Скнилів</t>
  </si>
  <si>
    <t>Технічне переоснащення ПС "Жорнава", "Скотарське", "173 км", "181 км" Заміна трансформаторів струму 110 кВ кл. 0,2S та напруги 110 кВ</t>
  </si>
  <si>
    <t xml:space="preserve">Придбання трансформаторів струму Т-0,66 </t>
  </si>
  <si>
    <t xml:space="preserve">Придбання трансформаторів струму Т-0,66/1000/5 </t>
  </si>
  <si>
    <t>Придбання комплекту обліку (шафа КДЕУ + лічильник електроенергії трьохфазний з захистом від магніітного поля + клемна коробка)</t>
  </si>
  <si>
    <t>Проектування: Технічне переоснащення РЗА 110,35,10кВ та схем управління  силового обладнання тягової підстанції Cіверськ</t>
  </si>
  <si>
    <t>Проектування: Технічне переоснащення щитової тягової підстанції Cіверськ</t>
  </si>
  <si>
    <t xml:space="preserve">Проектування: Технічне переоснащення щитової тягової підстанції Межова </t>
  </si>
  <si>
    <t xml:space="preserve">Проектування: Технічне переоснащення РЗА 110,35,10кВ та схем управління силового обладнання тягової підстанції Межова </t>
  </si>
  <si>
    <t xml:space="preserve">Проектування: Технічне переоснащення ВРП-110,35кВ, РП-10кВ тягової підстанції Межова </t>
  </si>
  <si>
    <t>Проектування: Технічне переоснащення щитової тягової підстанції Демуріно</t>
  </si>
  <si>
    <t>Проектування: Технічне переоснащення  РЗА-110,10кВ та схем управління силового обладнання тягової підстанції Демуріно</t>
  </si>
  <si>
    <t>Проектування: Технічне переоснащення ВРП-110кВ, РП-10кВ тягової підстанції Демуріно</t>
  </si>
  <si>
    <t>Проектування: Технічне переоснащення щитової тягової підстанції Дубово</t>
  </si>
  <si>
    <t>Проектування: Технічне переоснащення РЗА-110,10кВ та схем управління силового обладнання тягової підстанції Дубово</t>
  </si>
  <si>
    <t>Проектування: Технічне переоснащення ВРП-110кВ, РП-10кВ тягової підстанції Дубово</t>
  </si>
  <si>
    <t>Проектування: Технічне переоснащення щитової тягової підстанції Гаврилівка</t>
  </si>
  <si>
    <t>Проектування: Технічне переоснащення РЗА-110,10кВ та схем суправління силового обладнання тягової підстанції Гаврилівка</t>
  </si>
  <si>
    <t>Проектування: Технічне переоснащення ВРП-110кВ  тягової підстанції Гаврилівка</t>
  </si>
  <si>
    <t>Проектування: Технічне переоснащення щитової тягової підстанції Язикове</t>
  </si>
  <si>
    <t>Проектування: Технічне переоснащення ВРП-35кВ РП-10кВ тягової підстанції Язикове</t>
  </si>
  <si>
    <t>Проектування:Заміна трансформаторної підстанції № 46 по станції Ліисичанськ на модульну</t>
  </si>
  <si>
    <t>Проектування: Заміна  трансформаторної підстанцій №42 по станції Нирково на модульні</t>
  </si>
  <si>
    <t>Проектування: Заміна  трансформаторної підстанцій №43 по станції Нирково на модульні</t>
  </si>
  <si>
    <t>1.10.15</t>
  </si>
  <si>
    <t>1.10.16</t>
  </si>
  <si>
    <t>1.10.17</t>
  </si>
  <si>
    <t>1.10.18</t>
  </si>
  <si>
    <t>1.10.19</t>
  </si>
  <si>
    <t>1.10.20</t>
  </si>
  <si>
    <t>1.10.21</t>
  </si>
  <si>
    <t>1.10.22</t>
  </si>
  <si>
    <t>1.10.23</t>
  </si>
  <si>
    <t>1.10.24</t>
  </si>
  <si>
    <t>1.10.25</t>
  </si>
  <si>
    <t>1.10.26</t>
  </si>
  <si>
    <t>1.10.27</t>
  </si>
  <si>
    <t>1.10.28</t>
  </si>
  <si>
    <t>Технічне переоснащення тягової підстанції Клепарів (заміна 4 розєднувачі 110 кВ, 2 масляних вимикачів 110 кВ на вакуумні, 6 ТС-110)</t>
  </si>
  <si>
    <t>Технічне переоснащення тягових підстанцій Тухля, Любінь Великий (заміна 6 розєднувачів 110 кВ, 3 масляних вимикачів 110 кВ на вакуумні, 9 ТС-110)</t>
  </si>
  <si>
    <t>Технічне переоснащення тягової підстанції Ясениця, (заміна 3 масляних вимикачів 110 кВ на вакуумні, 6 розєднувачів 110 кВ, 6 ТН-110)</t>
  </si>
  <si>
    <t>Проект технічного переоснащення тягової підстанції Лавочне</t>
  </si>
  <si>
    <t>Проекти технічного переоснащення тягової підстанції Бескид</t>
  </si>
  <si>
    <t>Проект технічного переоснащення тягової підстанції Красне</t>
  </si>
  <si>
    <t>Проект технічного переоснащення тягової підстанції Чоп</t>
  </si>
  <si>
    <t>Проектні роботи. Технічне переоснащення ПЛ-10 кВ на дільниці Ізмаїл - Татарбунари - Котлабух</t>
  </si>
  <si>
    <t>Проектні роботи. Технічне переоснащення ПЛ-0,4 кВ ф. Житлові будинки м. Одеса, вул. Отамана Чепиги</t>
  </si>
  <si>
    <t>Проектні роботи. Технічне переоснащення ПЛ-0,4 кВ ф. Ближнє поселення м. Одеса, вул. Гефта</t>
  </si>
  <si>
    <t>Проектні роботи. Технічне переоснащення ПЛ-0,4 кВ ф. Житкова м. Одеса, ст. Застава 1</t>
  </si>
  <si>
    <t>Проектні роботи. Технічне переоснащення ВРП-110 кВ ПС Балта із заміною ОД/КЗ на вакуумні вимикачі</t>
  </si>
  <si>
    <t>Проектні роботи.   Технічне переоснащення ТП-3а ст. Знамянка 10/0,4 кВ</t>
  </si>
  <si>
    <t>Проектні роботи.   Технічне переоснащення ТП-12 ст. Помічна 10/0,4 кВ</t>
  </si>
  <si>
    <t>Проектні роботи.  Технічне переоснащення РП-10 кВ ТП-41 ст. Цвіткове</t>
  </si>
  <si>
    <t>Технічне переоснащення ВРП-35 кВ 1 та 2 с.ш. ЦРП Знамянка ПС-35/10/6 кВ. Кіровоградська обл, м. Знамянка, вул. Радянська, 74</t>
  </si>
  <si>
    <t>Лічильники електричної енергії трифазні прямого включення типу ZMG310CR4.041b.37 (або еквівалент)</t>
  </si>
  <si>
    <t>Лічильники електричної енергії трифазні трансформаторного включення типу ZMG405CR4.041b.37 (або еквівалент)</t>
  </si>
  <si>
    <t>Проектні роботи.   Технічне переоснащення системи управління обєктами електропостачання Знамянської дистанції електрополстачання, Кіровське коло</t>
  </si>
  <si>
    <t>Разом по  РФ "Одеська залізниця"</t>
  </si>
  <si>
    <t>Хроматограф</t>
  </si>
  <si>
    <t>Пересувна лабораторія типу ППЛ-150 з автомобілем</t>
  </si>
  <si>
    <t>Реконструкція трансформаторної підстанції ТП-4 в м. Лозова</t>
  </si>
  <si>
    <t>Реконструкція трансформаторної підстанції ТП-8 в м. Лозова</t>
  </si>
  <si>
    <t>Модернізація ТП-11 ст. Кременчук (10 кВ)</t>
  </si>
  <si>
    <t>технічне переоснащення с заміною АКБ разом с ЗПУ на підстанції Курилівка</t>
  </si>
  <si>
    <t>технічне переоснащення с заміною АКБ разом с ЗПУ на підстанції Переддонбасівська</t>
  </si>
  <si>
    <t>технічне переоснащення с заміною АКБ разом с ЗПУ на підстанції Зелений Колодязь</t>
  </si>
  <si>
    <t>технічне переоснащення с заміною АКБ разом с ЗПУ на підстанції Бірки</t>
  </si>
  <si>
    <t>технічне переоснащення с заміною АКБ разом с ЗПУ на підстанції Трійчате</t>
  </si>
  <si>
    <t>технічне переоснащення ПЛ-0,4 кВ «Житлові будинки по вул. Рилеєва» від ТП-7 м. Харків</t>
  </si>
  <si>
    <t>технічне переоснащення ПЛ-0,4 кВ «вул. Крилова» від ТП-32 та КТП-13 м. Куп’янськ</t>
  </si>
  <si>
    <t>технічне переоснащення ПЛ-0,4 кВ «вул. Авіаційна» від ТП-26 та КТП-15 м. Куп’янськ</t>
  </si>
  <si>
    <t>технічне переоснащення ПЛ-0,4 кВ від ТП-2 м. Балаклія</t>
  </si>
  <si>
    <t>технічне переоснащення ТП-7 м. Харків</t>
  </si>
  <si>
    <t>технічне переоснащення ТП-11 ст. Полтава Півд.</t>
  </si>
  <si>
    <t>технічне переоснащення ТП ст. Вовчанськ</t>
  </si>
  <si>
    <t>технічне переоснащення ТП-3 ст. Лозова</t>
  </si>
  <si>
    <t>технічне переоснащення ТП-439 ст. Харків Левада</t>
  </si>
  <si>
    <t>технічне переоснащення ТП-9 ст. Кременчук</t>
  </si>
  <si>
    <t>технічне переоснащення вторинних кіл управління підстанції Булацелівка</t>
  </si>
  <si>
    <t>технічне переоснащення підстанції Сагайдак з встановленням компенсуючого пристрою</t>
  </si>
  <si>
    <t>технічне переоснащення підстанції Бабариковська з встановленням пристрою АЧР</t>
  </si>
  <si>
    <t>технічне переоснащення підстанції Букіне з встановленням пристрою АЧР</t>
  </si>
  <si>
    <t>технічне переоснащення ОРУ-110 кВ підстанції Біляївка</t>
  </si>
  <si>
    <t>технічне переоснащення ОРУ-110 кВ підстанції Лозова з встановленням УРОВ-110</t>
  </si>
  <si>
    <t>Технічне переоснащення телемеханічного Власівського енергодиспетчерського кола</t>
  </si>
  <si>
    <t>Технічне переоснащення телемеханічного Лозівського енергодиспетчерського кола</t>
  </si>
  <si>
    <t>однофазні електронні прилади обліку електроенергії з передачею данних  НІК 2102-01.Е2МСТР1</t>
  </si>
  <si>
    <t>бокси для лічильників (винос обліку на фасад) типу КДЕ-3</t>
  </si>
  <si>
    <t>трифазні прилади обліку електричної енергії типу НІК 2303 ARTT 1200 MC 11</t>
  </si>
  <si>
    <t>Проектно-вишукувальні роботи на встановлення додаткових силових трансформаторів на ПС Боярка, ПС Буча</t>
  </si>
  <si>
    <t>Лічильник електроенергії СТК3-02Q2T4Mt з зовнішнім модемом MC52iT+ адаптер RS232/485</t>
  </si>
  <si>
    <t>Лічильник електроенергії СТК3-05Q2T3Mt з зовнішнім модемом MC52iT+ адаптер RS232/485</t>
  </si>
  <si>
    <t>Лічильник електроенергії СТК3-05Q2H4Mt</t>
  </si>
  <si>
    <t>Лічильник електроенергії СТК3-05Q2H6Mt</t>
  </si>
  <si>
    <t>ТН-35</t>
  </si>
  <si>
    <t>Реконструкція телемеханіки, оперативного управління енергодиспетчерського Тетерівського кола  (напрямку Тетерів  - Коростень)</t>
  </si>
  <si>
    <t xml:space="preserve">Ретометр – М2 для релейногозахисту </t>
  </si>
  <si>
    <t>Вимірювач діелектричних втрат ИПИ-10</t>
  </si>
  <si>
    <t>Технічне переоснащення акумуляторної батареї з підзарядним пристроєм ТП Мусіївка-154 (Заміна акумуляторної батареї типу СК-12 на акумуляторну батарею типу 9OGI-470 або аналог)</t>
  </si>
  <si>
    <t>Технічне переоснащення акумуляторної батареї з підзарядним пристроєм ТП -10 кВ Червоний Шахтар (Заміна акумуляторної батареї типу СК-12 на акумуляторну батарею типу 9OGI-470 або аналог)</t>
  </si>
  <si>
    <t>Розроблення пректно-кошторисної документації по об'єкту: Технічне переоснащення ВРП 150 кВ тягової підстанції Синельнікове</t>
  </si>
  <si>
    <t>Розроблення пректно-кошторисної документації по об'єкту: Технічне переоснащення ВРП 150 кВ тягової підстанції Якімівка</t>
  </si>
  <si>
    <t>Розроблення пректно-кошторисної документації по об'єкту: Технічне переоснащення ВРП 150 кВ тягової підстанції Мінеральна</t>
  </si>
  <si>
    <t>Розроблення пректно-кошторисної документації по об'єкту: Технічне переоснащення ВРП 35 кВ та ЗРП 10 кВ тягової підстанції Варварівка</t>
  </si>
  <si>
    <t>Розроблення пректно-кошторисної документації по об'єкту: Технічне переоснащення ВРП 150 кВ тягової підстанції Утішна</t>
  </si>
  <si>
    <t>1.1.1.</t>
  </si>
  <si>
    <t>1.2.5</t>
  </si>
  <si>
    <t>1.4. Реконструкція ПС з вищим класом напруги 110 (150 кВ)</t>
  </si>
  <si>
    <t>1.4.4</t>
  </si>
  <si>
    <t>1.4.5</t>
  </si>
  <si>
    <t>1.4.6</t>
  </si>
  <si>
    <t>1.4.7</t>
  </si>
  <si>
    <t>1.4.8</t>
  </si>
  <si>
    <t>1.4.9</t>
  </si>
  <si>
    <t>1.5 Модернізація ПС з вищим класом напруги 110 (150 кВ)</t>
  </si>
  <si>
    <t>1.5.4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</si>
  <si>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</si>
  <si>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</si>
  <si>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</si>
  <si>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</si>
  <si>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</si>
  <si>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</si>
  <si>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</si>
  <si>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</si>
  <si>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</si>
  <si>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</si>
  <si>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</si>
  <si>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1.6.Реконструкція ПС з вищим класом напруги 35 кВ</t>
  </si>
  <si>
    <t>1.7.Модернізація ПС з вищим класом напруги 35 кВ</t>
  </si>
  <si>
    <t>1.7.3</t>
  </si>
  <si>
    <t>1.7.4</t>
  </si>
  <si>
    <t>1.7.5</t>
  </si>
  <si>
    <t>1.7.6</t>
  </si>
  <si>
    <t>1.7.7</t>
  </si>
  <si>
    <t>1.8. Реконструкція ТП, РП-6 (10 кВ)</t>
  </si>
  <si>
    <t>1.8.6</t>
  </si>
  <si>
    <t>1.9. Модернізація ТП, РП-6 (10 кВ)</t>
  </si>
  <si>
    <t>1.10.29</t>
  </si>
  <si>
    <t>1.10.30</t>
  </si>
  <si>
    <t>1.10.31</t>
  </si>
  <si>
    <t>1.10.32</t>
  </si>
  <si>
    <t>1.10.33</t>
  </si>
  <si>
    <t>1.10.34</t>
  </si>
  <si>
    <t>1.10.35</t>
  </si>
  <si>
    <t>1.10.36</t>
  </si>
  <si>
    <t>1.10.37</t>
  </si>
  <si>
    <t>1.10.38</t>
  </si>
  <si>
    <t>1.10.39</t>
  </si>
  <si>
    <t>1.10.40</t>
  </si>
  <si>
    <t>1.10.41</t>
  </si>
  <si>
    <t>1.10.42</t>
  </si>
  <si>
    <t>1.10.43</t>
  </si>
  <si>
    <t>1.10.44</t>
  </si>
  <si>
    <t>1.10.45</t>
  </si>
  <si>
    <t>1.10.46</t>
  </si>
  <si>
    <t>1.10.47</t>
  </si>
  <si>
    <t>1.10.48</t>
  </si>
  <si>
    <t>1.10.49</t>
  </si>
  <si>
    <t>1.10.50</t>
  </si>
  <si>
    <t>1.10.51</t>
  </si>
  <si>
    <t>1.10.52</t>
  </si>
  <si>
    <t>1.10.53</t>
  </si>
  <si>
    <t>1.10.54</t>
  </si>
  <si>
    <t>1.10.55</t>
  </si>
  <si>
    <t>1.10.56</t>
  </si>
  <si>
    <t>1.10.57</t>
  </si>
  <si>
    <t>1.10.58</t>
  </si>
  <si>
    <t>1.10.59</t>
  </si>
  <si>
    <t>1.10.60</t>
  </si>
  <si>
    <t>1.10.61</t>
  </si>
  <si>
    <t>1.10.62</t>
  </si>
  <si>
    <t>1.10.63</t>
  </si>
  <si>
    <t>1.10.64</t>
  </si>
  <si>
    <t>1.10.65</t>
  </si>
  <si>
    <t>1.10.66</t>
  </si>
  <si>
    <t>1.10.67</t>
  </si>
  <si>
    <t>1.10.68</t>
  </si>
  <si>
    <t>1.10.69</t>
  </si>
  <si>
    <t>1.10.70</t>
  </si>
  <si>
    <t>1.10.71</t>
  </si>
  <si>
    <t>1.10.72</t>
  </si>
  <si>
    <t>1.10.73</t>
  </si>
  <si>
    <t>1.10.74</t>
  </si>
  <si>
    <t>1.10.75</t>
  </si>
  <si>
    <t>1.10.76</t>
  </si>
  <si>
    <t>1.10.77</t>
  </si>
  <si>
    <t>1.10.78</t>
  </si>
  <si>
    <t>1.10.79</t>
  </si>
  <si>
    <t>1.10.80</t>
  </si>
  <si>
    <t>1.10.81</t>
  </si>
  <si>
    <t>1.10.82</t>
  </si>
  <si>
    <t>1.10.83</t>
  </si>
  <si>
    <t>1.10.84</t>
  </si>
  <si>
    <t>1.10.85</t>
  </si>
  <si>
    <t>1.10.86</t>
  </si>
  <si>
    <t>2.16</t>
  </si>
  <si>
    <t>2.17</t>
  </si>
  <si>
    <t>2.21</t>
  </si>
  <si>
    <t>2.26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</si>
  <si>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</si>
  <si>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</si>
  <si>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</si>
  <si>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</si>
  <si>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</si>
  <si>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</si>
  <si>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</si>
  <si>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</si>
  <si>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</si>
  <si>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</si>
  <si>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</si>
  <si>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</si>
  <si>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4.5</t>
  </si>
  <si>
    <t>4.14</t>
  </si>
  <si>
    <t>4.17</t>
  </si>
  <si>
    <t>6.8</t>
  </si>
  <si>
    <t>6.9</t>
  </si>
  <si>
    <t>6.10</t>
  </si>
  <si>
    <t>6.11</t>
  </si>
  <si>
    <t>7.6</t>
  </si>
  <si>
    <t>7.7</t>
  </si>
  <si>
    <t>7.15</t>
  </si>
  <si>
    <t>7.16</t>
  </si>
  <si>
    <t>7.17</t>
  </si>
  <si>
    <t>7.18</t>
  </si>
  <si>
    <t>7.19</t>
  </si>
  <si>
    <t>Придбання лічильників електроенергії трьохфазних з захистом від магніітного поля</t>
  </si>
  <si>
    <t>Придбання лічильників електроенергії однофазних з захистом від магніітного поля</t>
  </si>
  <si>
    <t>Технічне переоснащення тягової підстанції Перечин (Заміна акумуляторної батареї типу СК-12 на акумуляторну батарею типу 9OGI-470 або аналог)</t>
  </si>
  <si>
    <t>Технічне переоснащення тягової підстанції Скнилів. Заміна масляних вимикачів типу МКП-35 кВ на вакуумні типу ВР-35НС з цифровим захистом (2 шт) та трансформаторами струму (4 шт.))</t>
  </si>
  <si>
    <t>Технічне переоснащення тягової підстанції Стрий (Заміна акумуляторної батареї типу СК-12 на акумуляторну батарею типу 9OGI-470 або аналог)</t>
  </si>
  <si>
    <t>Технічне переоснащення тягової підстанції Дрогобич (заміна акумуляторної батареї типу СК-12 на акумуляторну батарею типу 9OGI-470 або аналог)</t>
  </si>
  <si>
    <t xml:space="preserve">Технічне переоснащення тягової підстанцої Камянобрід (заміна акумуляторної батареї на АБ А412/32F10)  </t>
  </si>
  <si>
    <t>Технічне переоснащення ПС "Мостиська" "Судова Вишня" Заміна трансформаторів напруги 35 кВ</t>
  </si>
  <si>
    <t>Придбання плат для концентраторів під АСКОЕ</t>
  </si>
  <si>
    <t xml:space="preserve">технічне переоснащення телемеханізації Лавочнянського диспетчерського кола (ЕЧ-8 Стрий) </t>
  </si>
  <si>
    <t>об.</t>
  </si>
  <si>
    <t>закупівля нових моніторів</t>
  </si>
  <si>
    <t>закупівля нових ноутбуків</t>
  </si>
  <si>
    <t>закупівля нових робочих станцій в комплекті</t>
  </si>
  <si>
    <t>закупівля модемів</t>
  </si>
  <si>
    <t xml:space="preserve">закупівля нових друкуючих пристроїв (принтерів) </t>
  </si>
  <si>
    <t>Комплекс ИСКРА-3М або аналог для визначення місця пошкодження кабелів</t>
  </si>
  <si>
    <t>Бензопила типу STIHL MS 193 T (або аналог)</t>
  </si>
  <si>
    <t>Реконструкція тягової підстанції ЕЧЕ-4 "Трійчате"</t>
  </si>
  <si>
    <t>Технічне переоснащення підстанції ЕЧЕ-4 "Трійчате"</t>
  </si>
  <si>
    <t>"Південна залізниця"</t>
  </si>
  <si>
    <t>Модернізація тягової підстанції Рогозянка</t>
  </si>
  <si>
    <t>Модернізація тягової підстанції Скрипаї</t>
  </si>
  <si>
    <t>Модернізація тягової підстанції Миргороди</t>
  </si>
  <si>
    <t>Модернізація тягової підстанції Власівка</t>
  </si>
  <si>
    <t>Модернізація тягової підстанції Занки</t>
  </si>
  <si>
    <t>Модернізація тягової підстанції Безлюдівка</t>
  </si>
  <si>
    <t>Модернізація тягової підстанції Новоселівка</t>
  </si>
  <si>
    <t>Винос обліку на межу балансьвої належності</t>
  </si>
  <si>
    <t>Реконструкція тягової підстанції Чугуїв</t>
  </si>
  <si>
    <t>Реконструкція тягової підстанції Зміїв</t>
  </si>
  <si>
    <t>Реконструкція тягової підстанції Біляївка</t>
  </si>
  <si>
    <t>Заміна застарілих лічильників</t>
  </si>
  <si>
    <t>Впровадження лічильників</t>
  </si>
  <si>
    <t>лічильники електронні багатотарифні интефейс</t>
  </si>
  <si>
    <t>Бурильно-кранова машина на базі трактора</t>
  </si>
  <si>
    <t xml:space="preserve">Автогідропідіймач </t>
  </si>
  <si>
    <t>Автомобіль бортовий КРАЗ</t>
  </si>
  <si>
    <t>Пичеп для перевезення опор</t>
  </si>
  <si>
    <t>"Південно-Західна"</t>
  </si>
  <si>
    <t>Будівництво повітряно-кабельної лінії  ПЛ-10 кВ  ЕЧЕ-28– ПЕ Головки  з кабельною відпайкою на РП-10 ст. Коростень</t>
  </si>
  <si>
    <t xml:space="preserve">Реконструкція повітряної лінії ПЕ-10 кВ на перегоні  Ушиця - Омелянівка </t>
  </si>
  <si>
    <t>Проектування: Технічне переоснащення щита керування тягової підстанції Костянтинівка</t>
  </si>
  <si>
    <t>Проектування: заміна ТП-Межова на модульну</t>
  </si>
  <si>
    <t>2.7</t>
  </si>
  <si>
    <t>Зразковий лічильник PWS 2.3 клас 0,1 (стандартний комплект) або аналог</t>
  </si>
  <si>
    <t>компл.</t>
  </si>
  <si>
    <t xml:space="preserve">Реконструкція повітряної лінії ПЕ-10 кВ на перегоні Омелянівка – Гранітний </t>
  </si>
  <si>
    <t>км.</t>
  </si>
  <si>
    <t>Реконструкція ПС "Тетерів" 110/27,5/10 кВ Південно-Західної залізниці для забезпечення електропостачання ст. Тетерів та Коростенського напрямку Південно-Західної залізниці</t>
  </si>
  <si>
    <t xml:space="preserve">Технічне переоснащення щитової тягової підстанції "Миронівка" Миронівського району Київської області </t>
  </si>
  <si>
    <t>Технічне переоснащення акумуляторної батареї і зарядного пристрою на тяговій підстанції Фастів</t>
  </si>
  <si>
    <t>Технічне переоснащення акумуляторної батареї і зарядного пристрою на тяговій підстанції Терещенська</t>
  </si>
  <si>
    <t xml:space="preserve">Технічне переоснащення акумуляторної батареї і зарядного пристрою на тяговій підстанції Мельня </t>
  </si>
  <si>
    <t>Реконструкція ВРП- 110 "Боярка" з перенесенням комерційного облік енергії енергії на МБН (110кВ)</t>
  </si>
  <si>
    <t>Разом по РФ "Південно-західна залізниця"</t>
  </si>
  <si>
    <t>Реконструкція ВРП-27,5 ст. Конотоп</t>
  </si>
  <si>
    <t>Реконструкція ТП-756 ст. Київ-Петрівка</t>
  </si>
  <si>
    <t>Реконструкція трансформаторної підстанції РП-51 ст. Борщагівка-технічна</t>
  </si>
  <si>
    <t>Реконструкції ТП-594 м. Київ, вул. Зрошувальна, 35</t>
  </si>
  <si>
    <t>Львівська</t>
  </si>
  <si>
    <t>Донецька</t>
  </si>
  <si>
    <t>одеська</t>
  </si>
  <si>
    <t>Одеська</t>
  </si>
  <si>
    <t>Р.Р.Черніцький</t>
  </si>
  <si>
    <t>В.Ф.Максимчук</t>
  </si>
  <si>
    <t>Кран автомобільний</t>
  </si>
  <si>
    <t>Трактор з навесним обладнанням БАР</t>
  </si>
  <si>
    <t xml:space="preserve">ПАТ "Укрзалізниця"                 затверджено </t>
  </si>
  <si>
    <t>Реконструкція трансформаторної підстанції ТП-508 ст. Київ-Пас</t>
  </si>
  <si>
    <t>Проектні роботи:  Реконструкція трансформаторної підстанції ТП-510</t>
  </si>
  <si>
    <t>Проектні роботи:Реконструкція тягової підстанції Сухоліси</t>
  </si>
  <si>
    <t>Проектні роботи: Реконструкція тягової підстанції Фастів</t>
  </si>
  <si>
    <t>Проектні роботи: Реконструкція тягової підстанції Новосілки 110/27,5/10/6 кВ</t>
  </si>
  <si>
    <t>1.10.99</t>
  </si>
  <si>
    <t>1.10.100</t>
  </si>
  <si>
    <t>1.10.101</t>
  </si>
  <si>
    <t>1.10.102</t>
  </si>
  <si>
    <t>1.10.103</t>
  </si>
  <si>
    <t>1.10.104</t>
  </si>
  <si>
    <t>1.10.105</t>
  </si>
  <si>
    <t>1.10.106</t>
  </si>
  <si>
    <t>1.10.107</t>
  </si>
  <si>
    <t>1.10.108</t>
  </si>
  <si>
    <t>1.10.109</t>
  </si>
  <si>
    <t>1.10.110</t>
  </si>
  <si>
    <t>1.10.111</t>
  </si>
  <si>
    <t>1.10.112</t>
  </si>
  <si>
    <t>1.10.113</t>
  </si>
  <si>
    <t>1.10.114</t>
  </si>
  <si>
    <t>1.10.115</t>
  </si>
  <si>
    <t>1.10.116</t>
  </si>
  <si>
    <t>1.10.117</t>
  </si>
  <si>
    <t>1.10.118</t>
  </si>
  <si>
    <t>1.10.119</t>
  </si>
  <si>
    <t>1.10.120</t>
  </si>
  <si>
    <t>4.15</t>
  </si>
  <si>
    <t>4.16</t>
  </si>
  <si>
    <t>4.18</t>
  </si>
  <si>
    <t>6.4</t>
  </si>
  <si>
    <t>6.5</t>
  </si>
  <si>
    <t>6.7</t>
  </si>
  <si>
    <t>7.20</t>
  </si>
  <si>
    <t xml:space="preserve">Проектні роботи: Реконструкція тягової підстанції Козятин-2  </t>
  </si>
  <si>
    <t>Проектні роботи: Реконструкція тягової підстанції  Чуднів-Волинський</t>
  </si>
  <si>
    <t xml:space="preserve">Проектні роботи: Реконструкція тягової підстанції  Хутір-Михайлівський </t>
  </si>
  <si>
    <t>Проектні роботи: Реконструкція тягової підстанції  Терещенська</t>
  </si>
  <si>
    <t>Проектні роботи: Реконструкція тягової підстанції  Мельня</t>
  </si>
  <si>
    <t>Проектні роботи: Реконструкція тягової підстанції  Іскорость №28</t>
  </si>
  <si>
    <t xml:space="preserve">Проектування реконструкції ПС "Миронівка" </t>
  </si>
  <si>
    <t>Проектні роботи:Реконструкція ТП-4 м. Жмеринка вул. Могилівська, 1/1а ст. Жмеринка</t>
  </si>
  <si>
    <t>Проектні роботи: Реконструкція ТП-10 м. Жмеринка вул.. Шекінська, 6а ст.. Жмеринка</t>
  </si>
  <si>
    <t>Проектні роботи: Реконструкція РП-26 м. Хмельницький вул. Курчатова 112/2А ст. Гречани</t>
  </si>
  <si>
    <t xml:space="preserve"> Проектні роботи: Реконструкція ТП-37 Вінницька обл. Козятинський р-н. смт. Залізничне, вул.Циолковська  </t>
  </si>
  <si>
    <t xml:space="preserve">Проектні роботи: Реконструкція РП-8  Хмельницька обл. м.Шепетівка, вул.Полубоярова, 2А  </t>
  </si>
  <si>
    <t xml:space="preserve">Проектні роботи: Реконструкція ТП-382 м.Київ, вул.Зрошувальна, 33
</t>
  </si>
  <si>
    <t xml:space="preserve">Проектні роботи: Реконструкція ТП-10-10/0,4 кВ, ст. Фастів 2,
 вул. Кільцева,1г  м. Фастів,  
Київська обл.
</t>
  </si>
  <si>
    <t>Проектні роботи: встановлення атоматизованої системи розрахунків небалансів повітряних ліній, та підстанцій.</t>
  </si>
  <si>
    <t>трифазні лічильники прямого та трансформаторного включення МТХ</t>
  </si>
  <si>
    <t>ТС-110</t>
  </si>
  <si>
    <t>ТН-110</t>
  </si>
  <si>
    <t>ТС-35</t>
  </si>
  <si>
    <t>ТС-10</t>
  </si>
  <si>
    <t>ТН-10</t>
  </si>
  <si>
    <t>Т-0,66 з 16-річним межповірочним інтервалом</t>
  </si>
  <si>
    <t>Реконструкція телемеханіки, оперативного управління енергодиспетчерського Тетерівського кола  (напрямку Київ-Тетерів)</t>
  </si>
  <si>
    <t>Придбання плотера А1</t>
  </si>
  <si>
    <t>Придбання ноутбуку</t>
  </si>
  <si>
    <t>Комп'ютери (робочі станції)</t>
  </si>
  <si>
    <t>Принтер</t>
  </si>
  <si>
    <t>Автомобілі підвищеної прохідності марки РЕНО (RENAULT)</t>
  </si>
  <si>
    <t xml:space="preserve">Вимірювач ізоляції MIC 2500 </t>
  </si>
  <si>
    <t>Тестер Megger MIT 515</t>
  </si>
  <si>
    <t>Струмовимірювальні кліщі CMP-1006</t>
  </si>
  <si>
    <t>Мікроомметр MMR-630</t>
  </si>
  <si>
    <t>Бензопили</t>
  </si>
  <si>
    <t>Кущорізи</t>
  </si>
  <si>
    <t>Висоторіз STIHL HT 101 (або аналог)</t>
  </si>
  <si>
    <t>Прилад ПКВ-М7 для контролю параметрів вимикачів</t>
  </si>
  <si>
    <t>Потративний тепловізор Eas1R-4</t>
  </si>
  <si>
    <t xml:space="preserve">Мультиметр UNI-T UT890D </t>
  </si>
  <si>
    <t>"Одеська залізниця"</t>
  </si>
  <si>
    <t>Технічне переоснащення ДГ 3*400 ТП 57 ст. Котовськ</t>
  </si>
  <si>
    <t>Технічне переоснащення "Автоматизованої системи диспетчерського управління (АСДУ), дорожній рівень ЕДП". 65012, м. Одеса, вул. Середньофонтанська 14</t>
  </si>
  <si>
    <t xml:space="preserve">Технічне переоснащення ВРУ 150 кВ, ВРУ-35 кВ та ЗРУ-10 кВ ТП Федорівка пусковий комплекс: ВРУ-35 кВ </t>
  </si>
  <si>
    <t xml:space="preserve">Технічне переоснащення ВРУ 150 кВ,  ВРУ-35 кВ та ЗРУ-10 кВ ТП Федорівка пусковий комплекс:ЗРУ-10 кВ </t>
  </si>
  <si>
    <t>Технічне переоснащення ВРУ 150 кВ, ВРУ-35 кВ та ЗРУ-10 кВ ТП Федорівка пусковий комплекс: телемеханіка</t>
  </si>
  <si>
    <t>Технічне переоснащення ВРУ 110 кВ та ЗРУ-10 кВ  ТП Розїзд-5 км Донецька область с. Сергіївка, вул 5-й роз'їзд,1</t>
  </si>
  <si>
    <t>Приведення обліку у відповідність до вимог ІКО (2 вимірювальних комплекси 150 кВ     Л-55, Л-56 ТП Батуринська)</t>
  </si>
  <si>
    <t>вимірювальний комплекс</t>
  </si>
  <si>
    <t>Технічне переоснащення ВРУ 110 кВ та ЗРУ-10 кВ  ТП Слов'янка Дніпропетровська область с.Слов'янка, вул. Залізнична,8</t>
  </si>
  <si>
    <t>"Придніпровська залізниця"</t>
  </si>
  <si>
    <t>Розроблення пректно-кошторисної документації по об'єкту: Технічне переоснащення ВРП 150 кВ тягової підстанції Батуринська, організація комерційного обліку електроенергії на МБН.</t>
  </si>
  <si>
    <t>"Енергозбут"</t>
  </si>
  <si>
    <t xml:space="preserve">АСКОЕ побут </t>
  </si>
  <si>
    <t>Ноутбук</t>
  </si>
  <si>
    <t>Програмний продукт (робоче місце)</t>
  </si>
  <si>
    <t xml:space="preserve">Автомобиль </t>
  </si>
  <si>
    <t>Придбання трансформаторів струму 110 кВ</t>
  </si>
  <si>
    <t>Придбання трансформаторів напруги 110 кВ</t>
  </si>
  <si>
    <t>1.6.1</t>
  </si>
  <si>
    <t>2.4</t>
  </si>
  <si>
    <t>2.13</t>
  </si>
  <si>
    <t>2.14</t>
  </si>
  <si>
    <t>2.15</t>
  </si>
  <si>
    <t>Разом по РФ "Донецька залізниця"</t>
  </si>
  <si>
    <t>6.3</t>
  </si>
  <si>
    <t>7.9</t>
  </si>
  <si>
    <t>7.10</t>
  </si>
  <si>
    <t xml:space="preserve">           філія "Енергозбут"</t>
  </si>
  <si>
    <t>Разом по РФ "Львівська залізниця"</t>
  </si>
  <si>
    <t>Усього по розділу 1 по ПАТ "Укрзалізниця"</t>
  </si>
  <si>
    <t>1.5.8</t>
  </si>
  <si>
    <t>1.7.1</t>
  </si>
  <si>
    <t>обєкт</t>
  </si>
  <si>
    <t>Разом по РФ "Південна залізниця"</t>
  </si>
  <si>
    <t>Погоджено:  Міністерство енергетики та вугільної промисловості України   Висновок від __________________</t>
  </si>
  <si>
    <t>Схвалено: Національна Комісія, що здійснює державне регулювання у сферах енергетики та комунальних послуг ____________________</t>
  </si>
  <si>
    <t>6. Етапи виконання заходів інвестиційної програми на 2018 рік</t>
  </si>
  <si>
    <t>Разом по РФ "Південно-Західна залізниця"</t>
  </si>
  <si>
    <t>в т.ч. РФ "Донецька залізниця"</t>
  </si>
  <si>
    <t xml:space="preserve">          РФ "Львівська залізниця"</t>
  </si>
  <si>
    <t xml:space="preserve">          РФ "Одеська залізниця"</t>
  </si>
  <si>
    <t xml:space="preserve">          РФ "Південна залізниця"</t>
  </si>
  <si>
    <t xml:space="preserve">           РФ "Придніпровська залізниця"</t>
  </si>
  <si>
    <t xml:space="preserve">          РФ "Південно-Західна           залізниця"</t>
  </si>
  <si>
    <t>Разом по РФ "Придніпровська залізниця"</t>
  </si>
  <si>
    <t>Разом по філії "Енергозбут"</t>
  </si>
  <si>
    <t>Разом по  РФ "Львівська залізниця"</t>
  </si>
  <si>
    <t>1.2. Реконструкція ПЛ-6(10) кВ</t>
  </si>
  <si>
    <t>1.2.1.</t>
  </si>
  <si>
    <t>Всього реконструкція ПЛ-0,4 кВ кВ</t>
  </si>
  <si>
    <t>Всього Інше</t>
  </si>
  <si>
    <t>1.10 Інше</t>
  </si>
  <si>
    <t>Примітка</t>
  </si>
  <si>
    <t>2.1</t>
  </si>
  <si>
    <t>2.2</t>
  </si>
  <si>
    <t>2.3</t>
  </si>
  <si>
    <t>3.1</t>
  </si>
  <si>
    <t>3.2</t>
  </si>
  <si>
    <t>3.3</t>
  </si>
  <si>
    <t>3.4</t>
  </si>
  <si>
    <t>1.10.7</t>
  </si>
  <si>
    <t>1.10.11</t>
  </si>
  <si>
    <t>1.10.13</t>
  </si>
  <si>
    <t>1.10.14</t>
  </si>
  <si>
    <t>2.5</t>
  </si>
  <si>
    <t>2.6</t>
  </si>
  <si>
    <t>2.8</t>
  </si>
  <si>
    <t>2.9</t>
  </si>
  <si>
    <t>2.10</t>
  </si>
  <si>
    <t>2.11</t>
  </si>
  <si>
    <t>2.12</t>
  </si>
  <si>
    <t>4.7</t>
  </si>
  <si>
    <t>4.8</t>
  </si>
  <si>
    <t>7.8</t>
  </si>
  <si>
    <t>Всього реконструкція ПЛ-6(10) кВ</t>
  </si>
  <si>
    <t>Всього реконструкція ПС з вищим класом напруги 110 (150 кВ)</t>
  </si>
  <si>
    <t>Найменування заходів інвестиційної програми</t>
  </si>
  <si>
    <t>Одиниця виміру</t>
  </si>
  <si>
    <t>Вартість одиниці продукції,
тис. грн
(без ПДВ)</t>
  </si>
  <si>
    <t>У тому числі по видах діяльності</t>
  </si>
  <si>
    <t>У тому числі по кварталах</t>
  </si>
  <si>
    <t>Джерело фінан-сування</t>
  </si>
  <si>
    <t>Найменування відповідної державної програми</t>
  </si>
  <si>
    <t>№ сторінки поясню-вальної записки</t>
  </si>
  <si>
    <t>№ сторінки обґрунто-вувальних матеріалів</t>
  </si>
  <si>
    <t>кіль-кість</t>
  </si>
  <si>
    <t>тис. грн без ПДВ</t>
  </si>
  <si>
    <t>передача електричної енергії</t>
  </si>
  <si>
    <t>постачання електричної енергії</t>
  </si>
  <si>
    <t>І квартал</t>
  </si>
  <si>
    <t>ІІ квартал</t>
  </si>
  <si>
    <t>ІІІ квартал</t>
  </si>
  <si>
    <t>IV квартал</t>
  </si>
  <si>
    <t>кількість</t>
  </si>
  <si>
    <t>5=7+9</t>
  </si>
  <si>
    <t>6=8+10</t>
  </si>
  <si>
    <t>1. Будівництво, модернізація та реконструкція електричних мереж та обладнання</t>
  </si>
  <si>
    <t>шт</t>
  </si>
  <si>
    <t>км</t>
  </si>
  <si>
    <t>регіональна філія/філія</t>
  </si>
  <si>
    <t>Реконструкція розподільчих пристроїв 35,110кВ тягової підстанції Сіверськ</t>
  </si>
  <si>
    <t>2. Заходи зі зниження нетехнічних витрат електричної енергії</t>
  </si>
  <si>
    <t>об</t>
  </si>
  <si>
    <t>3. Впровадження та розвиток АСДТК</t>
  </si>
  <si>
    <t>4. Впровадження та розвиток інформаційних технологій</t>
  </si>
  <si>
    <t>5. Впровадження та розвиток систем зв'язку</t>
  </si>
  <si>
    <t>Усього по розділу 5  по ПАТ "Укрзалізниця</t>
  </si>
  <si>
    <t>6. Модернізація та закупівля колісної техніки</t>
  </si>
  <si>
    <t>шт.</t>
  </si>
  <si>
    <t>Усього по розділу 6  по ПАТ "Укрзалізниця</t>
  </si>
  <si>
    <t>7. Інше</t>
  </si>
  <si>
    <t>7.1</t>
  </si>
  <si>
    <t>7.2</t>
  </si>
  <si>
    <t>7.3</t>
  </si>
  <si>
    <t>7.4</t>
  </si>
  <si>
    <t>7.5</t>
  </si>
  <si>
    <t>Усього по розділу 7  по ПАТ "Укрзалізниця</t>
  </si>
  <si>
    <t>Усього по програмі:</t>
  </si>
  <si>
    <t>4.1</t>
  </si>
  <si>
    <t>4.2</t>
  </si>
  <si>
    <t>6.1</t>
  </si>
  <si>
    <t>область</t>
  </si>
  <si>
    <t>Житомирська</t>
  </si>
  <si>
    <t>Київська</t>
  </si>
  <si>
    <t>Сумська</t>
  </si>
  <si>
    <t>м. Київ</t>
  </si>
  <si>
    <t>м.Київ</t>
  </si>
  <si>
    <t>Хмельницька</t>
  </si>
  <si>
    <t>Вінницька</t>
  </si>
  <si>
    <t>хмельницька</t>
  </si>
  <si>
    <t>київська</t>
  </si>
  <si>
    <t>житомирська</t>
  </si>
  <si>
    <t>сумська</t>
  </si>
  <si>
    <t>вінницька</t>
  </si>
  <si>
    <t>Проектні роботи: Реконструкція ТП-15-10/0,4 кВ, ст. Фастів 2, вул. Галафєєва,47  м. Фастів,  Київська обл.</t>
  </si>
  <si>
    <t>Дніпропетровська</t>
  </si>
  <si>
    <t>Запорізька</t>
  </si>
  <si>
    <t>Херсонська</t>
  </si>
  <si>
    <t>Івано-Франківська</t>
  </si>
  <si>
    <t>Волинська</t>
  </si>
  <si>
    <t>Рівненська</t>
  </si>
  <si>
    <t>Львівська, м.Львів</t>
  </si>
  <si>
    <t>Закарпатська</t>
  </si>
  <si>
    <t>Івано-Франківська, Львівська</t>
  </si>
  <si>
    <t>Волдинська, Рівненська</t>
  </si>
  <si>
    <t>Харківська</t>
  </si>
  <si>
    <t>Луганська</t>
  </si>
  <si>
    <t>донецька</t>
  </si>
  <si>
    <t>Полтавська</t>
  </si>
  <si>
    <t>Харківська, м.Харків</t>
  </si>
  <si>
    <t>полтавська, м.Полтава</t>
  </si>
  <si>
    <t xml:space="preserve">Полтавська </t>
  </si>
  <si>
    <t>Кіровоградська</t>
  </si>
  <si>
    <t>Одеська, м.Одеса</t>
  </si>
  <si>
    <t xml:space="preserve">Одеська </t>
  </si>
  <si>
    <t>Черкаська</t>
  </si>
  <si>
    <t>Проектні роботи. Технічне переоснащення тягових трансформаторів ТП-1,2 ТДТНЕ-25000 шляхом заміни маслонаповнених високовольтних вводів 110 кВ на ПС Аккаржа</t>
  </si>
  <si>
    <t>Проектні роботи. Технічне переоснащення тягових трансформаторів ТП-1,2 ТДТНЕ-25000 шляхом заміни маслонаповнених високовольтних вводів 110 кВ на ПС Б.Дністровський</t>
  </si>
  <si>
    <t>Проектні роботи. Технічне переоснащення тягових трансформаторів ТП-1,2 ТДТНЕ-25000 шляхом заміни маслонаповнених високовольтних вводів 110 кВ на ПС Берегова</t>
  </si>
  <si>
    <t>Проектні роботи. Реконструкція ВРП-110 кВ ПС Чубівка із улаштуванням обліку електричної енергії в точці закупівлі електроенегії в ОРЕ</t>
  </si>
  <si>
    <t>Проектні роботи. Технічне переоснащення акумуляторної батареї ПС Вапнярка</t>
  </si>
  <si>
    <t>Проектні роботи. Технічне переоснащення акумуляторної батареї ПС Попелюхи</t>
  </si>
  <si>
    <t>Проектні роботи. Технічне переоснащення акумуляторної батареї ПС Білгород-Дністровськ</t>
  </si>
  <si>
    <t>Проектні роботи.  Технічне переоснащення РП-10 кВ ЖП Драбове</t>
  </si>
  <si>
    <t xml:space="preserve">6.2 </t>
  </si>
  <si>
    <t>РФ "Львівська залізниця"</t>
  </si>
  <si>
    <t>РФ "Одеська залізниця"</t>
  </si>
  <si>
    <t>РФ "Південна залізниця"</t>
  </si>
  <si>
    <t>РФ "Південно-Західна залізниця"</t>
  </si>
  <si>
    <t>РФ "Донецька залізниця"</t>
  </si>
  <si>
    <t>РФ "Придніпровська залізниця"</t>
  </si>
  <si>
    <t>2.20</t>
  </si>
  <si>
    <t>2.22</t>
  </si>
  <si>
    <t>2.23</t>
  </si>
  <si>
    <t>2.24</t>
  </si>
  <si>
    <t>2.25</t>
  </si>
  <si>
    <t>2.27</t>
  </si>
  <si>
    <t>2.28</t>
  </si>
  <si>
    <t>Всього будівництво ПЛ-6 (10) кВ</t>
  </si>
  <si>
    <t>Разом по РФ "Одеська залізниця"</t>
  </si>
  <si>
    <t>7.11</t>
  </si>
  <si>
    <t>7.12</t>
  </si>
  <si>
    <t>7.13</t>
  </si>
  <si>
    <t>7.14</t>
  </si>
  <si>
    <t>1.1 Будівництво ПЛ-6 (10 кВ)</t>
  </si>
  <si>
    <t>1.5.5</t>
  </si>
  <si>
    <t>1.5.6</t>
  </si>
  <si>
    <t>1.5.7</t>
  </si>
  <si>
    <t>1.6.2</t>
  </si>
  <si>
    <t>1.7.2</t>
  </si>
  <si>
    <t>1.8.1</t>
  </si>
  <si>
    <t>1.9.1</t>
  </si>
  <si>
    <t>1.9.2</t>
  </si>
  <si>
    <t>1.9.3</t>
  </si>
  <si>
    <t>1.10.1</t>
  </si>
  <si>
    <t>1.10.2</t>
  </si>
  <si>
    <t>1.10.3</t>
  </si>
  <si>
    <t>1.10.4</t>
  </si>
  <si>
    <t>1.10.5</t>
  </si>
  <si>
    <t>1.10.6</t>
  </si>
  <si>
    <t>1.10.8</t>
  </si>
  <si>
    <t>1.10.9</t>
  </si>
  <si>
    <t>1.10.10</t>
  </si>
  <si>
    <t>1.10.12</t>
  </si>
  <si>
    <t>2.18</t>
  </si>
  <si>
    <t>2.19</t>
  </si>
  <si>
    <t>4.3</t>
  </si>
  <si>
    <t>4.4</t>
  </si>
  <si>
    <t>4.6</t>
  </si>
  <si>
    <t>4.9</t>
  </si>
  <si>
    <t>4.10</t>
  </si>
  <si>
    <t>4.11</t>
  </si>
  <si>
    <t>4.12</t>
  </si>
  <si>
    <t>4.13</t>
  </si>
  <si>
    <t>* Довжина ліній електропередачі вказується по трасі ліній.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</si>
  <si>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</si>
  <si>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</si>
  <si>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</si>
  <si>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Інвестиційна програма</t>
  </si>
  <si>
    <t>з</t>
  </si>
  <si>
    <t>до</t>
  </si>
  <si>
    <t>ПАТ "Укрзалізниця"</t>
  </si>
  <si>
    <t>№ з/п</t>
  </si>
  <si>
    <t>1.9.4</t>
  </si>
  <si>
    <t>1.9.5</t>
  </si>
  <si>
    <t>Технічне переоснащення акумуляторної батареї з підзарядним пристроєм ТП -6 кВ ЮГОК (Заміна акумуляторної батареї типу СК-12 на акумуляторну батарею типу 9OGI-470 або аналог)</t>
  </si>
  <si>
    <t>проектні роботи, в т.ч.</t>
  </si>
  <si>
    <t xml:space="preserve">Будівництво повітряно-кабельної лінії  ПЛ-6 кВ на дільниці Сухачівка -Дніпропетровськ Вантажний, Дніпропетровська обл. м. Дніпро </t>
  </si>
  <si>
    <t>Придбання вимірювальних трансформаторів струму типу ТПЛУ-10 кВ</t>
  </si>
  <si>
    <t>Придбання вимірювальних трансформаторів напруги типу НТАМИ-6 кВ</t>
  </si>
  <si>
    <t>Придбання вимірювальних трансформаторів напруги типу НТАМИ-10 кВ</t>
  </si>
  <si>
    <t>Придбання трьохфазних лічильників активної реактивної енергії (в двох напрямках), клас точності 0,5S; трансформаторне трипровідне ввімкнення по напрузі і по струму 100В, 5А, багатофункційний, багатотарифний, RS-485</t>
  </si>
  <si>
    <t>Придбання вимірювальних трансформаторів струму типу Т-0,66 з 16-річним межповірочним інтервалом</t>
  </si>
  <si>
    <t>2.41</t>
  </si>
  <si>
    <t>2.42</t>
  </si>
  <si>
    <t>2.43</t>
  </si>
  <si>
    <t>2.44</t>
  </si>
  <si>
    <t>2.45</t>
  </si>
  <si>
    <t>Персональний комп'ютер HP 285 G2</t>
  </si>
  <si>
    <t>Сервер</t>
  </si>
  <si>
    <t>Сервер збереження даних АСКОЕ</t>
  </si>
  <si>
    <t>Проект реконструкції ТУ щита і стійки на диспетчерському пункті та дільниці Здлбунів - Ковель</t>
  </si>
  <si>
    <t>Проект реконструкції ТУ роз"єднувачами контактної мережі і тягових ПС (Краснянське коло)</t>
  </si>
  <si>
    <t xml:space="preserve"> Проект реконструкції щита ТУ (1 диспетчерського кола "Миколаївське")</t>
  </si>
  <si>
    <t>Проект реконструкції ТУ (Краснянське коло)</t>
  </si>
  <si>
    <t>Проект реконструкції ТУ (Мостиське коло)</t>
  </si>
  <si>
    <t>Проект реконструкції ТУ (Дрогобицьке коло)</t>
  </si>
  <si>
    <t>Проект реконструкції ТУ (Сянківське коло)</t>
  </si>
  <si>
    <t>Проект реконструкції ТУ (Мукачівське коло)</t>
  </si>
  <si>
    <t>Проект реконструкції ТУ (Ужгородське коло)</t>
  </si>
  <si>
    <t>Проект реконструкції ТУ (Миколаївське коло)</t>
  </si>
  <si>
    <t>Проект реконструкції ЛЕП-10 кВ ПЕ дільниці Сихів - Ходорів</t>
  </si>
  <si>
    <t>Проект реконструкції ЛЕП-10 кВ ПЕ дільниці Ходорів - Івано-Франківськ</t>
  </si>
  <si>
    <t>1.10.87</t>
  </si>
  <si>
    <t>1.10.88</t>
  </si>
  <si>
    <t>1.10.89</t>
  </si>
  <si>
    <t>1.10.90</t>
  </si>
  <si>
    <t>1.10.91</t>
  </si>
  <si>
    <t>1.10.92</t>
  </si>
  <si>
    <t>1.10.93</t>
  </si>
  <si>
    <t>1.10.94</t>
  </si>
  <si>
    <t>1.10.95</t>
  </si>
  <si>
    <t>1.10.96</t>
  </si>
  <si>
    <t>1.10.97</t>
  </si>
  <si>
    <t>1.10.98</t>
  </si>
  <si>
    <t xml:space="preserve">  Найменування ліцензіата</t>
  </si>
  <si>
    <t xml:space="preserve">  Прогнозний період</t>
  </si>
  <si>
    <t xml:space="preserve">  П'ятирічний період</t>
  </si>
  <si>
    <t>Усього</t>
  </si>
  <si>
    <t>(прізвище, ім'я, по батькові)</t>
  </si>
  <si>
    <t>проаерка</t>
  </si>
  <si>
    <t>Реконструкція ПС-35/10 кВ «Київ-Волинський»</t>
  </si>
  <si>
    <t>"____" ____________ 20___ року</t>
  </si>
  <si>
    <t>Всього  Модернізація ПС з вищим класом напруги 110 (150 кВ)</t>
  </si>
  <si>
    <t>Всього реконструкція ПС з вищим класом напруги 35 кВ</t>
  </si>
  <si>
    <t>Проектування:  Винос обліку на межу балансової належності 110кВ по  тяговій підстанції Кальчик</t>
  </si>
  <si>
    <t>Проектування: Технічне переоснащення РЗА-110кВ тягової підстанції Кальчик</t>
  </si>
  <si>
    <t xml:space="preserve">Проектування: Технічне переоснащення ВРП-110кВ тягової підстанції Кальчик з заміною відокремлювачів та короткозамикачів </t>
  </si>
  <si>
    <t>Проектування: Технічне переоснащення тягової підстанції Карань з заміною акумуляторної батареї</t>
  </si>
  <si>
    <t>Проектування: Технічне переоснащення ВРП-110кВ тягової підстанції Очеретино</t>
  </si>
  <si>
    <t>Проектування: Технічне переоснащення ВРП-110кВ, ЗРП-10кВ тягової підстанції Курдюмівка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</si>
</sst>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 ;[Red]\-#,##0.00\ "/>
    <numFmt numFmtId="167" formatCode="#,##0.0_ ;[Red]\-#,##0.0\ "/>
    <numFmt numFmtId="168" formatCode="#,##0_ ;[Red]\-#,##0\ "/>
    <numFmt numFmtId="169" formatCode="0.000"/>
    <numFmt numFmtId="170" formatCode="#,##0.000_ ;[Red]\-#,##0.000\ "/>
    <numFmt numFmtId="171" formatCode="[$-FC19]d\ mmmm\ yyyy\ &quot;г.&quot;"/>
    <numFmt numFmtId="172" formatCode="#,##0.00000_ ;[Red]\-#,##0.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0"/>
      <name val="Arial Cyr"/>
      <family val="0"/>
    </font>
    <font>
      <sz val="10"/>
      <name val="PragmaticaCTT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u val="single"/>
      <sz val="10"/>
      <color indexed="36"/>
      <name val="Arial Cyr"/>
      <family val="0"/>
    </font>
    <font>
      <u val="single"/>
      <sz val="14"/>
      <name val="Times New Roman"/>
      <family val="1"/>
    </font>
    <font>
      <sz val="10"/>
      <name val="Times New Roman Cyr"/>
      <family val="1"/>
    </font>
    <font>
      <sz val="10"/>
      <name val="Arial"/>
      <family val="2"/>
    </font>
    <font>
      <b/>
      <i/>
      <sz val="16"/>
      <name val="Times New Roman"/>
      <family val="1"/>
    </font>
    <font>
      <sz val="11"/>
      <name val="Arial Cyr"/>
      <family val="0"/>
    </font>
    <font>
      <b/>
      <i/>
      <sz val="16"/>
      <name val="Arial Cyr"/>
      <family val="0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0"/>
      <color indexed="43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5" borderId="7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708">
    <xf numFmtId="0" fontId="0" fillId="0" borderId="0" xfId="0" applyAlignment="1">
      <alignment/>
    </xf>
    <xf numFmtId="0" fontId="2" fillId="0" borderId="0" xfId="33" applyFont="1" applyFill="1" applyAlignment="1">
      <alignment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2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Fill="1">
      <alignment/>
      <protection/>
    </xf>
    <xf numFmtId="0" fontId="5" fillId="0" borderId="0" xfId="33" applyFont="1" applyProtection="1">
      <alignment/>
      <protection/>
    </xf>
    <xf numFmtId="0" fontId="5" fillId="0" borderId="0" xfId="33" applyFont="1" applyFill="1" applyProtection="1">
      <alignment/>
      <protection/>
    </xf>
    <xf numFmtId="0" fontId="6" fillId="0" borderId="0" xfId="59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4" fillId="0" borderId="0" xfId="33" applyFont="1" applyFill="1">
      <alignment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49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4" fontId="9" fillId="0" borderId="10" xfId="33" applyNumberFormat="1" applyFont="1" applyFill="1" applyBorder="1" applyAlignment="1">
      <alignment horizontal="center" vertical="center"/>
      <protection/>
    </xf>
    <xf numFmtId="2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/>
      <protection/>
    </xf>
    <xf numFmtId="0" fontId="5" fillId="0" borderId="0" xfId="33" applyFont="1" applyFill="1" applyAlignment="1">
      <alignment horizontal="center" vertical="center" wrapText="1"/>
      <protection/>
    </xf>
    <xf numFmtId="4" fontId="9" fillId="0" borderId="10" xfId="33" applyNumberFormat="1" applyFont="1" applyFill="1" applyBorder="1" applyAlignment="1">
      <alignment horizontal="center"/>
      <protection/>
    </xf>
    <xf numFmtId="4" fontId="5" fillId="0" borderId="0" xfId="33" applyNumberFormat="1" applyFont="1" applyFill="1">
      <alignment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9" fillId="0" borderId="0" xfId="34" applyFont="1" applyFill="1" applyAlignment="1">
      <alignment horizontal="center" vertical="center" wrapText="1"/>
      <protection/>
    </xf>
    <xf numFmtId="2" fontId="9" fillId="0" borderId="10" xfId="33" applyNumberFormat="1" applyFont="1" applyFill="1" applyBorder="1" applyAlignment="1">
      <alignment horizontal="center" vertical="center" wrapText="1"/>
      <protection/>
    </xf>
    <xf numFmtId="1" fontId="9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38" applyNumberFormat="1" applyFont="1" applyFill="1" applyBorder="1" applyAlignment="1">
      <alignment horizontal="center" vertical="center"/>
      <protection/>
    </xf>
    <xf numFmtId="3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7" applyFont="1" applyFill="1" applyBorder="1" applyAlignment="1">
      <alignment horizontal="center" vertical="center" wrapText="1"/>
      <protection/>
    </xf>
    <xf numFmtId="0" fontId="9" fillId="0" borderId="11" xfId="37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left"/>
      <protection/>
    </xf>
    <xf numFmtId="2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2" fontId="9" fillId="0" borderId="10" xfId="3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0" xfId="34" applyFont="1" applyFill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168" fontId="9" fillId="0" borderId="10" xfId="33" applyNumberFormat="1" applyFont="1" applyFill="1" applyBorder="1" applyAlignment="1">
      <alignment horizontal="center" vertical="center"/>
      <protection/>
    </xf>
    <xf numFmtId="167" fontId="9" fillId="0" borderId="10" xfId="33" applyNumberFormat="1" applyFont="1" applyFill="1" applyBorder="1" applyAlignment="1">
      <alignment horizontal="center" vertical="center"/>
      <protection/>
    </xf>
    <xf numFmtId="167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168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0" xfId="34" applyFont="1" applyFill="1" applyAlignment="1">
      <alignment horizontal="left" vertical="center" wrapText="1"/>
      <protection/>
    </xf>
    <xf numFmtId="0" fontId="22" fillId="0" borderId="10" xfId="33" applyFont="1" applyFill="1" applyBorder="1" applyAlignment="1">
      <alignment horizontal="center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49" fontId="9" fillId="0" borderId="10" xfId="33" applyNumberFormat="1" applyFont="1" applyFill="1" applyBorder="1" applyAlignment="1">
      <alignment horizontal="center"/>
      <protection/>
    </xf>
    <xf numFmtId="4" fontId="9" fillId="0" borderId="10" xfId="33" applyNumberFormat="1" applyFont="1" applyFill="1" applyBorder="1" applyAlignment="1" applyProtection="1">
      <alignment horizontal="center" vertical="center"/>
      <protection locked="0"/>
    </xf>
    <xf numFmtId="4" fontId="9" fillId="0" borderId="10" xfId="36" applyNumberFormat="1" applyFont="1" applyFill="1" applyBorder="1" applyAlignment="1" applyProtection="1">
      <alignment horizontal="center" vertical="center"/>
      <protection locked="0"/>
    </xf>
    <xf numFmtId="0" fontId="9" fillId="0" borderId="11" xfId="33" applyFont="1" applyFill="1" applyBorder="1" applyAlignment="1">
      <alignment horizontal="center" vertical="center" wrapText="1"/>
      <protection/>
    </xf>
    <xf numFmtId="166" fontId="9" fillId="0" borderId="0" xfId="34" applyNumberFormat="1" applyFont="1" applyFill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Alignment="1" applyProtection="1">
      <alignment horizontal="left" indent="4"/>
      <protection/>
    </xf>
    <xf numFmtId="0" fontId="2" fillId="0" borderId="0" xfId="33" applyFont="1" applyProtection="1">
      <alignment/>
      <protection/>
    </xf>
    <xf numFmtId="0" fontId="2" fillId="0" borderId="0" xfId="33" applyFont="1" applyFill="1" applyAlignment="1">
      <alignment horizontal="left"/>
      <protection/>
    </xf>
    <xf numFmtId="0" fontId="2" fillId="0" borderId="0" xfId="33" applyFont="1" applyAlignment="1">
      <alignment/>
      <protection/>
    </xf>
    <xf numFmtId="0" fontId="9" fillId="0" borderId="0" xfId="33" applyFont="1" applyFill="1" applyAlignment="1">
      <alignment horizontal="left" vertical="top" wrapText="1"/>
      <protection/>
    </xf>
    <xf numFmtId="0" fontId="2" fillId="0" borderId="0" xfId="33" applyFont="1" applyAlignment="1">
      <alignment horizontal="center"/>
      <protection/>
    </xf>
    <xf numFmtId="0" fontId="6" fillId="0" borderId="12" xfId="33" applyFont="1" applyFill="1" applyBorder="1" applyAlignment="1" applyProtection="1">
      <alignment horizontal="left" vertical="center"/>
      <protection/>
    </xf>
    <xf numFmtId="0" fontId="6" fillId="0" borderId="10" xfId="33" applyFont="1" applyFill="1" applyBorder="1" applyAlignment="1" applyProtection="1">
      <alignment horizontal="left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14" fontId="2" fillId="0" borderId="14" xfId="33" applyNumberFormat="1" applyFont="1" applyFill="1" applyBorder="1" applyAlignment="1" applyProtection="1">
      <alignment horizontal="center" vertical="center"/>
      <protection locked="0"/>
    </xf>
    <xf numFmtId="0" fontId="2" fillId="0" borderId="14" xfId="33" applyFont="1" applyFill="1" applyBorder="1" applyAlignment="1" applyProtection="1">
      <alignment horizontal="center" vertical="center"/>
      <protection/>
    </xf>
    <xf numFmtId="0" fontId="2" fillId="0" borderId="15" xfId="33" applyFont="1" applyFill="1" applyBorder="1" applyAlignment="1" applyProtection="1">
      <alignment horizontal="center" vertical="center"/>
      <protection/>
    </xf>
    <xf numFmtId="1" fontId="2" fillId="0" borderId="16" xfId="33" applyNumberFormat="1" applyFont="1" applyFill="1" applyBorder="1" applyAlignment="1" applyProtection="1">
      <alignment horizontal="center" vertical="center"/>
      <protection locked="0"/>
    </xf>
    <xf numFmtId="0" fontId="2" fillId="0" borderId="16" xfId="33" applyFont="1" applyFill="1" applyBorder="1" applyAlignment="1" applyProtection="1">
      <alignment horizontal="center" vertical="center"/>
      <protection/>
    </xf>
    <xf numFmtId="0" fontId="9" fillId="0" borderId="0" xfId="33" applyFont="1" applyFill="1" applyAlignment="1">
      <alignment/>
      <protection/>
    </xf>
    <xf numFmtId="0" fontId="9" fillId="0" borderId="0" xfId="33" applyFont="1" applyFill="1" applyAlignment="1">
      <alignment horizontal="center" vertical="center" wrapText="1"/>
      <protection/>
    </xf>
    <xf numFmtId="0" fontId="5" fillId="0" borderId="0" xfId="33" applyFont="1" applyAlignment="1" applyProtection="1">
      <alignment horizontal="center" vertical="center"/>
      <protection/>
    </xf>
    <xf numFmtId="0" fontId="0" fillId="0" borderId="0" xfId="33" applyFont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33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 horizontal="left"/>
      <protection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0" xfId="34" applyNumberFormat="1" applyFont="1" applyFill="1" applyBorder="1" applyAlignment="1">
      <alignment horizontal="center" vertical="center" wrapText="1"/>
      <protection/>
    </xf>
    <xf numFmtId="167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23" fillId="0" borderId="0" xfId="34" applyFont="1" applyFill="1" applyAlignment="1">
      <alignment horizontal="center" vertical="center" wrapText="1"/>
      <protection/>
    </xf>
    <xf numFmtId="0" fontId="22" fillId="0" borderId="0" xfId="34" applyFont="1" applyFill="1" applyAlignment="1">
      <alignment horizontal="center" vertical="center" wrapText="1"/>
      <protection/>
    </xf>
    <xf numFmtId="49" fontId="9" fillId="0" borderId="10" xfId="34" applyNumberFormat="1" applyFont="1" applyFill="1" applyBorder="1" applyAlignment="1">
      <alignment horizontal="left" vertical="center" wrapText="1"/>
      <protection/>
    </xf>
    <xf numFmtId="0" fontId="5" fillId="0" borderId="17" xfId="34" applyFont="1" applyFill="1" applyBorder="1" applyAlignment="1">
      <alignment horizontal="center" vertical="center" wrapText="1"/>
      <protection/>
    </xf>
    <xf numFmtId="0" fontId="5" fillId="0" borderId="18" xfId="34" applyFont="1" applyFill="1" applyBorder="1" applyAlignment="1">
      <alignment horizontal="center" vertical="center" wrapText="1"/>
      <protection/>
    </xf>
    <xf numFmtId="0" fontId="9" fillId="0" borderId="11" xfId="34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center" vertical="center"/>
      <protection/>
    </xf>
    <xf numFmtId="0" fontId="9" fillId="0" borderId="11" xfId="37" applyFont="1" applyFill="1" applyBorder="1" applyAlignment="1">
      <alignment horizontal="center" vertical="center" wrapText="1"/>
      <protection/>
    </xf>
    <xf numFmtId="2" fontId="9" fillId="0" borderId="11" xfId="33" applyNumberFormat="1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horizontal="center" vertical="center" wrapText="1"/>
      <protection/>
    </xf>
    <xf numFmtId="0" fontId="43" fillId="0" borderId="17" xfId="34" applyFont="1" applyFill="1" applyBorder="1" applyAlignment="1">
      <alignment horizontal="center" vertical="center" wrapText="1"/>
      <protection/>
    </xf>
    <xf numFmtId="0" fontId="43" fillId="0" borderId="10" xfId="33" applyFont="1" applyFill="1" applyBorder="1" applyAlignment="1">
      <alignment horizontal="center" vertical="center" wrapText="1"/>
      <protection/>
    </xf>
    <xf numFmtId="0" fontId="43" fillId="0" borderId="0" xfId="34" applyFont="1" applyFill="1" applyAlignment="1">
      <alignment horizontal="center" vertical="center" wrapText="1"/>
      <protection/>
    </xf>
    <xf numFmtId="0" fontId="43" fillId="0" borderId="0" xfId="33" applyFont="1" applyFill="1" applyAlignment="1">
      <alignment horizontal="center" vertical="center" wrapText="1"/>
      <protection/>
    </xf>
    <xf numFmtId="0" fontId="43" fillId="0" borderId="0" xfId="33" applyFont="1" applyAlignment="1" applyProtection="1">
      <alignment horizontal="center" vertical="center"/>
      <protection/>
    </xf>
    <xf numFmtId="0" fontId="43" fillId="0" borderId="0" xfId="34" applyFont="1" applyFill="1" applyBorder="1" applyAlignment="1">
      <alignment horizontal="center" vertical="center" wrapText="1"/>
      <protection/>
    </xf>
    <xf numFmtId="0" fontId="43" fillId="0" borderId="0" xfId="33" applyFont="1" applyFill="1" applyAlignment="1">
      <alignment horizontal="center"/>
      <protection/>
    </xf>
    <xf numFmtId="0" fontId="43" fillId="0" borderId="17" xfId="34" applyNumberFormat="1" applyFont="1" applyFill="1" applyBorder="1" applyAlignment="1">
      <alignment horizontal="center" vertical="center" wrapText="1"/>
      <protection/>
    </xf>
    <xf numFmtId="0" fontId="43" fillId="0" borderId="10" xfId="37" applyNumberFormat="1" applyFont="1" applyFill="1" applyBorder="1" applyAlignment="1">
      <alignment horizontal="center" vertical="center" wrapText="1"/>
      <protection/>
    </xf>
    <xf numFmtId="0" fontId="43" fillId="0" borderId="0" xfId="34" applyNumberFormat="1" applyFont="1" applyFill="1" applyAlignment="1">
      <alignment horizontal="center" vertical="center" wrapText="1"/>
      <protection/>
    </xf>
    <xf numFmtId="0" fontId="43" fillId="0" borderId="0" xfId="33" applyNumberFormat="1" applyFont="1" applyFill="1" applyAlignment="1">
      <alignment horizontal="center" vertical="center" wrapText="1"/>
      <protection/>
    </xf>
    <xf numFmtId="0" fontId="43" fillId="0" borderId="0" xfId="33" applyNumberFormat="1" applyFont="1" applyAlignment="1" applyProtection="1">
      <alignment horizontal="center" vertical="center"/>
      <protection/>
    </xf>
    <xf numFmtId="0" fontId="43" fillId="0" borderId="0" xfId="34" applyNumberFormat="1" applyFont="1" applyFill="1" applyBorder="1" applyAlignment="1">
      <alignment horizontal="center" vertical="center" wrapText="1"/>
      <protection/>
    </xf>
    <xf numFmtId="0" fontId="43" fillId="0" borderId="0" xfId="33" applyNumberFormat="1" applyFont="1" applyFill="1" applyAlignment="1">
      <alignment horizontal="center"/>
      <protection/>
    </xf>
    <xf numFmtId="49" fontId="43" fillId="0" borderId="17" xfId="34" applyNumberFormat="1" applyFont="1" applyFill="1" applyBorder="1" applyAlignment="1">
      <alignment horizontal="center" vertical="center" wrapText="1"/>
      <protection/>
    </xf>
    <xf numFmtId="49" fontId="43" fillId="0" borderId="10" xfId="33" applyNumberFormat="1" applyFont="1" applyFill="1" applyBorder="1" applyAlignment="1">
      <alignment horizontal="center"/>
      <protection/>
    </xf>
    <xf numFmtId="49" fontId="43" fillId="0" borderId="0" xfId="34" applyNumberFormat="1" applyFont="1" applyFill="1" applyBorder="1" applyAlignment="1">
      <alignment horizontal="center" vertical="center" wrapText="1"/>
      <protection/>
    </xf>
    <xf numFmtId="49" fontId="43" fillId="0" borderId="0" xfId="33" applyNumberFormat="1" applyFont="1" applyFill="1" applyAlignment="1">
      <alignment horizontal="center" vertical="center" wrapText="1"/>
      <protection/>
    </xf>
    <xf numFmtId="49" fontId="43" fillId="0" borderId="0" xfId="33" applyNumberFormat="1" applyFont="1" applyAlignment="1" applyProtection="1">
      <alignment horizontal="center" vertical="center"/>
      <protection/>
    </xf>
    <xf numFmtId="49" fontId="43" fillId="0" borderId="0" xfId="34" applyNumberFormat="1" applyFont="1" applyFill="1" applyAlignment="1">
      <alignment horizontal="center" vertical="center" wrapText="1"/>
      <protection/>
    </xf>
    <xf numFmtId="49" fontId="43" fillId="0" borderId="0" xfId="33" applyNumberFormat="1" applyFont="1" applyFill="1" applyAlignment="1">
      <alignment horizontal="center"/>
      <protection/>
    </xf>
    <xf numFmtId="0" fontId="9" fillId="0" borderId="10" xfId="33" applyNumberFormat="1" applyFont="1" applyFill="1" applyBorder="1" applyAlignment="1">
      <alignment horizontal="center"/>
      <protection/>
    </xf>
    <xf numFmtId="0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4" applyNumberFormat="1" applyFont="1" applyFill="1" applyBorder="1" applyAlignment="1">
      <alignment horizontal="center" vertical="center" wrapText="1"/>
      <protection/>
    </xf>
    <xf numFmtId="4" fontId="9" fillId="0" borderId="10" xfId="34" applyNumberFormat="1" applyFont="1" applyFill="1" applyBorder="1" applyAlignment="1">
      <alignment horizontal="center" vertical="center" wrapText="1"/>
      <protection/>
    </xf>
    <xf numFmtId="49" fontId="9" fillId="2" borderId="10" xfId="33" applyNumberFormat="1" applyFont="1" applyFill="1" applyBorder="1" applyAlignment="1">
      <alignment horizontal="center" wrapText="1"/>
      <protection/>
    </xf>
    <xf numFmtId="49" fontId="9" fillId="0" borderId="17" xfId="34" applyNumberFormat="1" applyFont="1" applyFill="1" applyBorder="1" applyAlignment="1">
      <alignment horizontal="center" vertical="center" wrapText="1"/>
      <protection/>
    </xf>
    <xf numFmtId="4" fontId="9" fillId="0" borderId="10" xfId="33" applyNumberFormat="1" applyFont="1" applyFill="1" applyBorder="1" applyAlignment="1">
      <alignment horizontal="center" vertical="center" wrapText="1"/>
      <protection/>
    </xf>
    <xf numFmtId="4" fontId="9" fillId="0" borderId="11" xfId="34" applyNumberFormat="1" applyFont="1" applyFill="1" applyBorder="1" applyAlignment="1">
      <alignment horizontal="center" vertical="center" wrapText="1"/>
      <protection/>
    </xf>
    <xf numFmtId="49" fontId="9" fillId="0" borderId="0" xfId="34" applyNumberFormat="1" applyFont="1" applyFill="1" applyAlignment="1">
      <alignment horizontal="center" vertical="center" wrapText="1"/>
      <protection/>
    </xf>
    <xf numFmtId="49" fontId="9" fillId="0" borderId="0" xfId="33" applyNumberFormat="1" applyFont="1" applyFill="1" applyAlignment="1">
      <alignment/>
      <protection/>
    </xf>
    <xf numFmtId="49" fontId="9" fillId="0" borderId="0" xfId="33" applyNumberFormat="1" applyFont="1" applyFill="1" applyAlignment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 wrapText="1"/>
      <protection locked="0"/>
    </xf>
    <xf numFmtId="49" fontId="9" fillId="0" borderId="0" xfId="59" applyNumberFormat="1" applyFont="1" applyBorder="1" applyAlignment="1" applyProtection="1">
      <alignment horizontal="left"/>
      <protection hidden="1"/>
    </xf>
    <xf numFmtId="49" fontId="9" fillId="0" borderId="0" xfId="59" applyNumberFormat="1" applyFont="1" applyProtection="1">
      <alignment/>
      <protection hidden="1"/>
    </xf>
    <xf numFmtId="49" fontId="9" fillId="0" borderId="0" xfId="59" applyNumberFormat="1" applyFont="1" applyAlignment="1" applyProtection="1">
      <alignment horizontal="left"/>
      <protection hidden="1"/>
    </xf>
    <xf numFmtId="49" fontId="9" fillId="0" borderId="0" xfId="59" applyNumberFormat="1" applyFont="1" applyFill="1" applyAlignment="1" applyProtection="1">
      <alignment horizontal="left" indent="3"/>
      <protection hidden="1"/>
    </xf>
    <xf numFmtId="0" fontId="6" fillId="0" borderId="19" xfId="34" applyFont="1" applyFill="1" applyBorder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/>
      <protection/>
    </xf>
    <xf numFmtId="0" fontId="6" fillId="0" borderId="0" xfId="33" applyFont="1" applyFill="1" applyAlignment="1">
      <alignment horizontal="center" vertical="center" wrapText="1"/>
      <protection/>
    </xf>
    <xf numFmtId="0" fontId="6" fillId="0" borderId="0" xfId="59" applyFont="1" applyFill="1" applyProtection="1">
      <alignment/>
      <protection hidden="1"/>
    </xf>
    <xf numFmtId="0" fontId="6" fillId="0" borderId="0" xfId="33" applyFont="1" applyAlignment="1">
      <alignment horizontal="center" vertical="center" wrapText="1"/>
      <protection/>
    </xf>
    <xf numFmtId="0" fontId="6" fillId="0" borderId="0" xfId="59" applyFont="1" applyFill="1" applyAlignment="1" applyProtection="1">
      <alignment horizontal="left" indent="3"/>
      <protection hidden="1"/>
    </xf>
    <xf numFmtId="4" fontId="5" fillId="0" borderId="10" xfId="34" applyNumberFormat="1" applyFont="1" applyFill="1" applyBorder="1" applyAlignment="1">
      <alignment horizontal="center" vertical="center" wrapText="1"/>
      <protection/>
    </xf>
    <xf numFmtId="4" fontId="5" fillId="0" borderId="17" xfId="34" applyNumberFormat="1" applyFont="1" applyFill="1" applyBorder="1" applyAlignment="1">
      <alignment horizontal="center" vertical="center" wrapText="1"/>
      <protection/>
    </xf>
    <xf numFmtId="4" fontId="9" fillId="0" borderId="10" xfId="37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/>
    </xf>
    <xf numFmtId="4" fontId="9" fillId="0" borderId="0" xfId="34" applyNumberFormat="1" applyFont="1" applyFill="1" applyAlignment="1">
      <alignment horizontal="center" vertical="center" wrapText="1"/>
      <protection/>
    </xf>
    <xf numFmtId="4" fontId="9" fillId="0" borderId="0" xfId="33" applyNumberFormat="1" applyFont="1" applyFill="1" applyAlignment="1">
      <alignment/>
      <protection/>
    </xf>
    <xf numFmtId="4" fontId="9" fillId="0" borderId="0" xfId="33" applyNumberFormat="1" applyFont="1" applyFill="1" applyAlignment="1">
      <alignment horizontal="center" vertical="center" wrapText="1"/>
      <protection/>
    </xf>
    <xf numFmtId="4" fontId="5" fillId="0" borderId="0" xfId="33" applyNumberFormat="1" applyFont="1" applyAlignment="1">
      <alignment horizontal="center" vertical="center" wrapText="1"/>
      <protection/>
    </xf>
    <xf numFmtId="4" fontId="9" fillId="0" borderId="0" xfId="34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33" applyNumberFormat="1" applyFont="1" applyAlignment="1">
      <alignment horizontal="center"/>
      <protection/>
    </xf>
    <xf numFmtId="4" fontId="5" fillId="0" borderId="0" xfId="33" applyNumberFormat="1" applyFont="1" applyAlignment="1" applyProtection="1">
      <alignment horizontal="center" vertical="center"/>
      <protection/>
    </xf>
    <xf numFmtId="4" fontId="2" fillId="0" borderId="0" xfId="59" applyNumberFormat="1" applyFont="1" applyAlignment="1" applyProtection="1">
      <alignment/>
      <protection hidden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60" applyNumberFormat="1" applyFont="1" applyFill="1" applyBorder="1" applyAlignment="1" applyProtection="1">
      <alignment horizontal="center"/>
      <protection hidden="1"/>
    </xf>
    <xf numFmtId="0" fontId="2" fillId="0" borderId="10" xfId="33" applyFont="1" applyFill="1" applyBorder="1" applyAlignment="1">
      <alignment horizontal="center" vertical="center" wrapText="1"/>
      <protection/>
    </xf>
    <xf numFmtId="0" fontId="9" fillId="0" borderId="11" xfId="33" applyNumberFormat="1" applyFont="1" applyFill="1" applyBorder="1" applyAlignment="1">
      <alignment horizontal="center" vertical="center" wrapText="1"/>
      <protection/>
    </xf>
    <xf numFmtId="168" fontId="9" fillId="0" borderId="10" xfId="33" applyNumberFormat="1" applyFont="1" applyFill="1" applyBorder="1" applyAlignment="1">
      <alignment horizontal="center" vertical="center"/>
      <protection/>
    </xf>
    <xf numFmtId="0" fontId="10" fillId="0" borderId="0" xfId="34" applyFont="1" applyFill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2" fillId="0" borderId="0" xfId="33" applyNumberFormat="1" applyFont="1" applyFill="1" applyAlignment="1">
      <alignment horizontal="center"/>
      <protection/>
    </xf>
    <xf numFmtId="4" fontId="5" fillId="0" borderId="0" xfId="33" applyNumberFormat="1" applyFont="1" applyFill="1" applyAlignment="1">
      <alignment horizontal="center" vertical="center" wrapText="1"/>
      <protection/>
    </xf>
    <xf numFmtId="0" fontId="9" fillId="18" borderId="0" xfId="34" applyFont="1" applyFill="1" applyAlignment="1">
      <alignment horizontal="center" vertical="center" wrapText="1"/>
      <protection/>
    </xf>
    <xf numFmtId="1" fontId="9" fillId="0" borderId="10" xfId="33" applyNumberFormat="1" applyFont="1" applyFill="1" applyBorder="1" applyAlignment="1">
      <alignment horizontal="center"/>
      <protection/>
    </xf>
    <xf numFmtId="4" fontId="9" fillId="0" borderId="10" xfId="33" applyNumberFormat="1" applyFont="1" applyFill="1" applyBorder="1" applyAlignment="1">
      <alignment horizontal="left"/>
      <protection/>
    </xf>
    <xf numFmtId="166" fontId="9" fillId="0" borderId="10" xfId="33" applyNumberFormat="1" applyFont="1" applyFill="1" applyBorder="1" applyAlignment="1">
      <alignment horizontal="left"/>
      <protection/>
    </xf>
    <xf numFmtId="0" fontId="9" fillId="0" borderId="11" xfId="33" applyFont="1" applyFill="1" applyBorder="1" applyAlignment="1">
      <alignment horizontal="left"/>
      <protection/>
    </xf>
    <xf numFmtId="0" fontId="17" fillId="0" borderId="10" xfId="0" applyFont="1" applyFill="1" applyBorder="1" applyAlignment="1">
      <alignment/>
    </xf>
    <xf numFmtId="0" fontId="9" fillId="0" borderId="11" xfId="33" applyFont="1" applyFill="1" applyBorder="1" applyAlignment="1">
      <alignment horizontal="left"/>
      <protection/>
    </xf>
    <xf numFmtId="4" fontId="9" fillId="0" borderId="10" xfId="0" applyNumberFormat="1" applyFont="1" applyFill="1" applyBorder="1" applyAlignment="1">
      <alignment/>
    </xf>
    <xf numFmtId="0" fontId="9" fillId="0" borderId="10" xfId="33" applyFont="1" applyFill="1" applyBorder="1" applyAlignment="1">
      <alignment/>
      <protection/>
    </xf>
    <xf numFmtId="0" fontId="9" fillId="0" borderId="11" xfId="33" applyFont="1" applyFill="1" applyBorder="1" applyAlignment="1">
      <alignment horizontal="center" vertical="center" wrapText="1"/>
      <protection/>
    </xf>
    <xf numFmtId="166" fontId="9" fillId="0" borderId="10" xfId="33" applyNumberFormat="1" applyFont="1" applyFill="1" applyBorder="1" applyAlignment="1">
      <alignment horizontal="center" vertical="center"/>
      <protection/>
    </xf>
    <xf numFmtId="2" fontId="9" fillId="0" borderId="10" xfId="37" applyNumberFormat="1" applyFont="1" applyFill="1" applyBorder="1" applyAlignment="1">
      <alignment horizontal="center" vertical="center" wrapText="1"/>
      <protection/>
    </xf>
    <xf numFmtId="4" fontId="9" fillId="0" borderId="10" xfId="3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wrapText="1"/>
    </xf>
    <xf numFmtId="4" fontId="2" fillId="0" borderId="0" xfId="33" applyNumberFormat="1" applyFont="1" applyAlignment="1" applyProtection="1">
      <alignment horizontal="center" vertical="center"/>
      <protection/>
    </xf>
    <xf numFmtId="0" fontId="2" fillId="0" borderId="0" xfId="33" applyFont="1" applyAlignment="1" applyProtection="1">
      <alignment horizontal="center" vertical="center"/>
      <protection/>
    </xf>
    <xf numFmtId="0" fontId="9" fillId="0" borderId="10" xfId="37" applyNumberFormat="1" applyFont="1" applyFill="1" applyBorder="1" applyAlignment="1">
      <alignment horizontal="center" vertical="center" wrapText="1"/>
      <protection/>
    </xf>
    <xf numFmtId="49" fontId="9" fillId="0" borderId="10" xfId="33" applyNumberFormat="1" applyFont="1" applyFill="1" applyBorder="1" applyAlignment="1">
      <alignment horizontal="center" wrapText="1"/>
      <protection/>
    </xf>
    <xf numFmtId="49" fontId="9" fillId="0" borderId="10" xfId="37" applyNumberFormat="1" applyFont="1" applyFill="1" applyBorder="1" applyAlignment="1">
      <alignment horizontal="center" vertical="center"/>
      <protection/>
    </xf>
    <xf numFmtId="0" fontId="47" fillId="0" borderId="0" xfId="33" applyFont="1" applyProtection="1">
      <alignment/>
      <protection/>
    </xf>
    <xf numFmtId="4" fontId="23" fillId="8" borderId="10" xfId="34" applyNumberFormat="1" applyFont="1" applyFill="1" applyBorder="1" applyAlignment="1">
      <alignment horizontal="center" vertical="center" wrapText="1"/>
      <protection/>
    </xf>
    <xf numFmtId="4" fontId="9" fillId="8" borderId="10" xfId="33" applyNumberFormat="1" applyFont="1" applyFill="1" applyBorder="1" applyAlignment="1">
      <alignment horizontal="center" vertical="center"/>
      <protection/>
    </xf>
    <xf numFmtId="166" fontId="9" fillId="8" borderId="10" xfId="33" applyNumberFormat="1" applyFont="1" applyFill="1" applyBorder="1" applyAlignment="1">
      <alignment horizontal="center" vertical="center"/>
      <protection/>
    </xf>
    <xf numFmtId="0" fontId="9" fillId="8" borderId="10" xfId="33" applyFont="1" applyFill="1" applyBorder="1" applyAlignment="1">
      <alignment horizontal="center" vertical="center" wrapText="1"/>
      <protection/>
    </xf>
    <xf numFmtId="166" fontId="9" fillId="8" borderId="0" xfId="34" applyNumberFormat="1" applyFont="1" applyFill="1" applyAlignment="1">
      <alignment horizontal="center" vertical="center" wrapText="1"/>
      <protection/>
    </xf>
    <xf numFmtId="0" fontId="23" fillId="8" borderId="0" xfId="34" applyFont="1" applyFill="1" applyAlignment="1">
      <alignment horizontal="center" vertical="center" wrapText="1"/>
      <protection/>
    </xf>
    <xf numFmtId="2" fontId="9" fillId="8" borderId="10" xfId="33" applyNumberFormat="1" applyFont="1" applyFill="1" applyBorder="1" applyAlignment="1">
      <alignment horizontal="center" vertical="center" wrapText="1"/>
      <protection/>
    </xf>
    <xf numFmtId="4" fontId="9" fillId="8" borderId="10" xfId="33" applyNumberFormat="1" applyFont="1" applyFill="1" applyBorder="1" applyAlignment="1">
      <alignment horizontal="center" vertical="center" wrapText="1"/>
      <protection/>
    </xf>
    <xf numFmtId="0" fontId="9" fillId="8" borderId="0" xfId="34" applyFont="1" applyFill="1" applyAlignment="1">
      <alignment horizontal="center" vertical="center" wrapText="1"/>
      <protection/>
    </xf>
    <xf numFmtId="49" fontId="22" fillId="8" borderId="10" xfId="33" applyNumberFormat="1" applyFont="1" applyFill="1" applyBorder="1" applyAlignment="1">
      <alignment horizontal="left" vertical="center" wrapText="1"/>
      <protection/>
    </xf>
    <xf numFmtId="4" fontId="22" fillId="8" borderId="10" xfId="33" applyNumberFormat="1" applyFont="1" applyFill="1" applyBorder="1" applyAlignment="1">
      <alignment horizontal="center" vertical="center" wrapText="1"/>
      <protection/>
    </xf>
    <xf numFmtId="166" fontId="22" fillId="8" borderId="10" xfId="33" applyNumberFormat="1" applyFont="1" applyFill="1" applyBorder="1" applyAlignment="1">
      <alignment horizontal="center" vertical="center"/>
      <protection/>
    </xf>
    <xf numFmtId="166" fontId="22" fillId="8" borderId="10" xfId="33" applyNumberFormat="1" applyFont="1" applyFill="1" applyBorder="1" applyAlignment="1">
      <alignment horizontal="center" vertical="center" wrapText="1"/>
      <protection/>
    </xf>
    <xf numFmtId="0" fontId="22" fillId="8" borderId="10" xfId="33" applyFont="1" applyFill="1" applyBorder="1" applyAlignment="1">
      <alignment horizontal="center" vertical="center" wrapText="1"/>
      <protection/>
    </xf>
    <xf numFmtId="0" fontId="22" fillId="8" borderId="10" xfId="33" applyNumberFormat="1" applyFont="1" applyFill="1" applyBorder="1" applyAlignment="1">
      <alignment horizontal="center" vertical="center" wrapText="1"/>
      <protection/>
    </xf>
    <xf numFmtId="49" fontId="9" fillId="8" borderId="10" xfId="33" applyNumberFormat="1" applyFont="1" applyFill="1" applyBorder="1" applyAlignment="1">
      <alignment horizontal="center" vertical="center" wrapText="1"/>
      <protection/>
    </xf>
    <xf numFmtId="0" fontId="22" fillId="8" borderId="11" xfId="33" applyFont="1" applyFill="1" applyBorder="1" applyAlignment="1">
      <alignment horizontal="center" vertical="center" wrapText="1"/>
      <protection/>
    </xf>
    <xf numFmtId="0" fontId="22" fillId="8" borderId="0" xfId="34" applyFont="1" applyFill="1" applyAlignment="1">
      <alignment horizontal="center" vertical="center" wrapText="1"/>
      <protection/>
    </xf>
    <xf numFmtId="0" fontId="22" fillId="8" borderId="10" xfId="33" applyFont="1" applyFill="1" applyBorder="1" applyAlignment="1">
      <alignment vertical="center"/>
      <protection/>
    </xf>
    <xf numFmtId="0" fontId="22" fillId="8" borderId="0" xfId="34" applyFont="1" applyFill="1" applyAlignment="1">
      <alignment horizontal="left" vertical="center" wrapText="1"/>
      <protection/>
    </xf>
    <xf numFmtId="4" fontId="22" fillId="8" borderId="0" xfId="34" applyNumberFormat="1" applyFont="1" applyFill="1" applyAlignment="1">
      <alignment horizontal="left" vertical="center" wrapText="1"/>
      <protection/>
    </xf>
    <xf numFmtId="0" fontId="22" fillId="8" borderId="10" xfId="33" applyFont="1" applyFill="1" applyBorder="1" applyAlignment="1">
      <alignment horizontal="center"/>
      <protection/>
    </xf>
    <xf numFmtId="4" fontId="22" fillId="8" borderId="10" xfId="33" applyNumberFormat="1" applyFont="1" applyFill="1" applyBorder="1" applyAlignment="1">
      <alignment horizontal="center" vertical="center"/>
      <protection/>
    </xf>
    <xf numFmtId="0" fontId="22" fillId="8" borderId="10" xfId="34" applyFont="1" applyFill="1" applyBorder="1" applyAlignment="1">
      <alignment horizontal="center" vertical="center" wrapText="1"/>
      <protection/>
    </xf>
    <xf numFmtId="0" fontId="22" fillId="8" borderId="10" xfId="33" applyFont="1" applyFill="1" applyBorder="1" applyAlignment="1">
      <alignment horizontal="center" vertical="center"/>
      <protection/>
    </xf>
    <xf numFmtId="0" fontId="22" fillId="8" borderId="10" xfId="0" applyFont="1" applyFill="1" applyBorder="1" applyAlignment="1">
      <alignment horizontal="center" vertical="center"/>
    </xf>
    <xf numFmtId="0" fontId="22" fillId="8" borderId="10" xfId="33" applyFont="1" applyFill="1" applyBorder="1" applyAlignment="1">
      <alignment horizontal="center" vertical="center" wrapText="1"/>
      <protection/>
    </xf>
    <xf numFmtId="0" fontId="22" fillId="8" borderId="10" xfId="33" applyNumberFormat="1" applyFont="1" applyFill="1" applyBorder="1" applyAlignment="1">
      <alignment horizontal="center" vertical="center"/>
      <protection/>
    </xf>
    <xf numFmtId="49" fontId="22" fillId="8" borderId="10" xfId="33" applyNumberFormat="1" applyFont="1" applyFill="1" applyBorder="1" applyAlignment="1">
      <alignment horizontal="center" vertical="center"/>
      <protection/>
    </xf>
    <xf numFmtId="0" fontId="22" fillId="8" borderId="11" xfId="33" applyFont="1" applyFill="1" applyBorder="1" applyAlignment="1">
      <alignment horizontal="center" vertical="center"/>
      <protection/>
    </xf>
    <xf numFmtId="4" fontId="22" fillId="8" borderId="10" xfId="34" applyNumberFormat="1" applyFont="1" applyFill="1" applyBorder="1" applyAlignment="1">
      <alignment horizontal="center" vertical="center" wrapText="1"/>
      <protection/>
    </xf>
    <xf numFmtId="0" fontId="22" fillId="8" borderId="10" xfId="34" applyNumberFormat="1" applyFont="1" applyFill="1" applyBorder="1" applyAlignment="1">
      <alignment horizontal="center" vertical="center" wrapText="1"/>
      <protection/>
    </xf>
    <xf numFmtId="49" fontId="22" fillId="8" borderId="10" xfId="34" applyNumberFormat="1" applyFont="1" applyFill="1" applyBorder="1" applyAlignment="1">
      <alignment horizontal="center" vertical="center" wrapText="1"/>
      <protection/>
    </xf>
    <xf numFmtId="0" fontId="22" fillId="8" borderId="11" xfId="34" applyFont="1" applyFill="1" applyBorder="1" applyAlignment="1">
      <alignment horizontal="center" vertical="center" wrapText="1"/>
      <protection/>
    </xf>
    <xf numFmtId="4" fontId="22" fillId="8" borderId="10" xfId="0" applyNumberFormat="1" applyFont="1" applyFill="1" applyBorder="1" applyAlignment="1">
      <alignment horizontal="center" vertical="center"/>
    </xf>
    <xf numFmtId="166" fontId="22" fillId="8" borderId="10" xfId="0" applyNumberFormat="1" applyFont="1" applyFill="1" applyBorder="1" applyAlignment="1">
      <alignment horizontal="center" vertical="center"/>
    </xf>
    <xf numFmtId="167" fontId="22" fillId="8" borderId="10" xfId="0" applyNumberFormat="1" applyFont="1" applyFill="1" applyBorder="1" applyAlignment="1">
      <alignment horizontal="center" vertical="center" wrapText="1"/>
    </xf>
    <xf numFmtId="166" fontId="22" fillId="8" borderId="10" xfId="0" applyNumberFormat="1" applyFont="1" applyFill="1" applyBorder="1" applyAlignment="1">
      <alignment horizontal="center" vertical="center" wrapText="1"/>
    </xf>
    <xf numFmtId="2" fontId="22" fillId="8" borderId="10" xfId="33" applyNumberFormat="1" applyFont="1" applyFill="1" applyBorder="1" applyAlignment="1">
      <alignment horizontal="center" vertical="center" wrapText="1"/>
      <protection/>
    </xf>
    <xf numFmtId="0" fontId="23" fillId="8" borderId="10" xfId="34" applyFont="1" applyFill="1" applyBorder="1" applyAlignment="1">
      <alignment horizontal="center" vertical="center" wrapText="1"/>
      <protection/>
    </xf>
    <xf numFmtId="2" fontId="23" fillId="8" borderId="10" xfId="33" applyNumberFormat="1" applyFont="1" applyFill="1" applyBorder="1" applyAlignment="1">
      <alignment horizontal="center" vertical="center" wrapText="1"/>
      <protection/>
    </xf>
    <xf numFmtId="0" fontId="23" fillId="8" borderId="10" xfId="34" applyNumberFormat="1" applyFont="1" applyFill="1" applyBorder="1" applyAlignment="1">
      <alignment horizontal="center" vertical="center" wrapText="1"/>
      <protection/>
    </xf>
    <xf numFmtId="49" fontId="23" fillId="8" borderId="10" xfId="34" applyNumberFormat="1" applyFont="1" applyFill="1" applyBorder="1" applyAlignment="1">
      <alignment horizontal="center" vertical="center" wrapText="1"/>
      <protection/>
    </xf>
    <xf numFmtId="0" fontId="23" fillId="8" borderId="11" xfId="34" applyFont="1" applyFill="1" applyBorder="1" applyAlignment="1">
      <alignment horizontal="center" vertical="center" wrapText="1"/>
      <protection/>
    </xf>
    <xf numFmtId="0" fontId="10" fillId="8" borderId="0" xfId="34" applyFont="1" applyFill="1" applyAlignment="1">
      <alignment horizontal="left" vertical="center" wrapText="1"/>
      <protection/>
    </xf>
    <xf numFmtId="0" fontId="10" fillId="8" borderId="10" xfId="34" applyFont="1" applyFill="1" applyBorder="1" applyAlignment="1">
      <alignment horizontal="left" vertical="center" wrapText="1"/>
      <protection/>
    </xf>
    <xf numFmtId="4" fontId="10" fillId="8" borderId="10" xfId="34" applyNumberFormat="1" applyFont="1" applyFill="1" applyBorder="1" applyAlignment="1">
      <alignment horizontal="center" vertical="center" wrapText="1"/>
      <protection/>
    </xf>
    <xf numFmtId="0" fontId="10" fillId="8" borderId="10" xfId="34" applyFont="1" applyFill="1" applyBorder="1" applyAlignment="1">
      <alignment horizontal="center" vertical="center" wrapText="1"/>
      <protection/>
    </xf>
    <xf numFmtId="0" fontId="10" fillId="8" borderId="10" xfId="34" applyNumberFormat="1" applyFont="1" applyFill="1" applyBorder="1" applyAlignment="1">
      <alignment horizontal="center" vertical="center" wrapText="1"/>
      <protection/>
    </xf>
    <xf numFmtId="49" fontId="10" fillId="8" borderId="10" xfId="34" applyNumberFormat="1" applyFont="1" applyFill="1" applyBorder="1" applyAlignment="1">
      <alignment horizontal="center" vertical="center" wrapText="1"/>
      <protection/>
    </xf>
    <xf numFmtId="0" fontId="10" fillId="8" borderId="11" xfId="34" applyFont="1" applyFill="1" applyBorder="1" applyAlignment="1">
      <alignment horizontal="center" vertical="center" wrapText="1"/>
      <protection/>
    </xf>
    <xf numFmtId="0" fontId="10" fillId="8" borderId="0" xfId="34" applyFont="1" applyFill="1" applyAlignment="1">
      <alignment horizontal="center" vertical="center" wrapText="1"/>
      <protection/>
    </xf>
    <xf numFmtId="3" fontId="22" fillId="8" borderId="10" xfId="33" applyNumberFormat="1" applyFont="1" applyFill="1" applyBorder="1" applyAlignment="1">
      <alignment horizontal="center" vertical="center"/>
      <protection/>
    </xf>
    <xf numFmtId="4" fontId="5" fillId="8" borderId="10" xfId="34" applyNumberFormat="1" applyFont="1" applyFill="1" applyBorder="1" applyAlignment="1">
      <alignment horizontal="center" vertical="center" wrapText="1"/>
      <protection/>
    </xf>
    <xf numFmtId="0" fontId="5" fillId="8" borderId="10" xfId="34" applyFont="1" applyFill="1" applyBorder="1" applyAlignment="1">
      <alignment horizontal="center" vertical="center" wrapText="1"/>
      <protection/>
    </xf>
    <xf numFmtId="4" fontId="5" fillId="8" borderId="17" xfId="34" applyNumberFormat="1" applyFont="1" applyFill="1" applyBorder="1" applyAlignment="1">
      <alignment horizontal="center" vertical="center" wrapText="1"/>
      <protection/>
    </xf>
    <xf numFmtId="0" fontId="5" fillId="8" borderId="17" xfId="34" applyFont="1" applyFill="1" applyBorder="1" applyAlignment="1">
      <alignment horizontal="center" vertical="center" wrapText="1"/>
      <protection/>
    </xf>
    <xf numFmtId="4" fontId="9" fillId="8" borderId="10" xfId="34" applyNumberFormat="1" applyFont="1" applyFill="1" applyBorder="1" applyAlignment="1">
      <alignment horizontal="center" vertical="center" wrapText="1"/>
      <protection/>
    </xf>
    <xf numFmtId="4" fontId="9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8" borderId="10" xfId="33" applyNumberFormat="1" applyFont="1" applyFill="1" applyBorder="1" applyAlignment="1" applyProtection="1">
      <alignment horizontal="center" vertical="center" wrapText="1"/>
      <protection locked="0"/>
    </xf>
    <xf numFmtId="4" fontId="22" fillId="8" borderId="10" xfId="33" applyNumberFormat="1" applyFont="1" applyFill="1" applyBorder="1" applyAlignment="1">
      <alignment horizontal="center" vertical="center" wrapText="1"/>
      <protection/>
    </xf>
    <xf numFmtId="1" fontId="22" fillId="8" borderId="10" xfId="33" applyNumberFormat="1" applyFont="1" applyFill="1" applyBorder="1" applyAlignment="1">
      <alignment horizontal="center" vertical="center" wrapText="1"/>
      <protection/>
    </xf>
    <xf numFmtId="4" fontId="9" fillId="8" borderId="10" xfId="33" applyNumberFormat="1" applyFont="1" applyFill="1" applyBorder="1" applyAlignment="1" applyProtection="1">
      <alignment horizontal="center" vertical="center"/>
      <protection locked="0"/>
    </xf>
    <xf numFmtId="3" fontId="9" fillId="8" borderId="10" xfId="33" applyNumberFormat="1" applyFont="1" applyFill="1" applyBorder="1" applyAlignment="1">
      <alignment horizontal="center" vertical="center"/>
      <protection/>
    </xf>
    <xf numFmtId="4" fontId="22" fillId="8" borderId="10" xfId="33" applyNumberFormat="1" applyFont="1" applyFill="1" applyBorder="1" applyAlignment="1" applyProtection="1">
      <alignment horizontal="center" vertical="center"/>
      <protection locked="0"/>
    </xf>
    <xf numFmtId="4" fontId="10" fillId="8" borderId="10" xfId="33" applyNumberFormat="1" applyFont="1" applyFill="1" applyBorder="1" applyAlignment="1">
      <alignment horizontal="center" vertical="center"/>
      <protection/>
    </xf>
    <xf numFmtId="2" fontId="9" fillId="8" borderId="10" xfId="33" applyNumberFormat="1" applyFont="1" applyFill="1" applyBorder="1" applyAlignment="1">
      <alignment horizontal="center" vertical="center"/>
      <protection/>
    </xf>
    <xf numFmtId="2" fontId="22" fillId="8" borderId="10" xfId="33" applyNumberFormat="1" applyFont="1" applyFill="1" applyBorder="1" applyAlignment="1">
      <alignment horizontal="center" vertical="center"/>
      <protection/>
    </xf>
    <xf numFmtId="1" fontId="9" fillId="8" borderId="10" xfId="33" applyNumberFormat="1" applyFont="1" applyFill="1" applyBorder="1" applyAlignment="1">
      <alignment horizontal="center" vertical="center" wrapText="1"/>
      <protection/>
    </xf>
    <xf numFmtId="0" fontId="9" fillId="8" borderId="10" xfId="34" applyFont="1" applyFill="1" applyBorder="1" applyAlignment="1">
      <alignment horizontal="center" vertical="center" wrapText="1"/>
      <protection/>
    </xf>
    <xf numFmtId="168" fontId="9" fillId="8" borderId="10" xfId="34" applyNumberFormat="1" applyFont="1" applyFill="1" applyBorder="1" applyAlignment="1">
      <alignment horizontal="center" vertical="center" wrapText="1"/>
      <protection/>
    </xf>
    <xf numFmtId="4" fontId="6" fillId="8" borderId="10" xfId="34" applyNumberFormat="1" applyFont="1" applyFill="1" applyBorder="1" applyAlignment="1">
      <alignment horizontal="center" vertical="center" wrapText="1"/>
      <protection/>
    </xf>
    <xf numFmtId="0" fontId="6" fillId="8" borderId="10" xfId="34" applyFont="1" applyFill="1" applyBorder="1" applyAlignment="1">
      <alignment horizontal="center" vertical="center" wrapText="1"/>
      <protection/>
    </xf>
    <xf numFmtId="4" fontId="22" fillId="8" borderId="10" xfId="33" applyNumberFormat="1" applyFont="1" applyFill="1" applyBorder="1" applyAlignment="1">
      <alignment horizontal="center" vertical="center"/>
      <protection/>
    </xf>
    <xf numFmtId="166" fontId="22" fillId="8" borderId="10" xfId="33" applyNumberFormat="1" applyFont="1" applyFill="1" applyBorder="1" applyAlignment="1">
      <alignment horizontal="center" vertical="center"/>
      <protection/>
    </xf>
    <xf numFmtId="4" fontId="9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4" fontId="22" fillId="8" borderId="10" xfId="37" applyNumberFormat="1" applyFont="1" applyFill="1" applyBorder="1" applyAlignment="1">
      <alignment horizontal="center" vertical="center"/>
      <protection/>
    </xf>
    <xf numFmtId="2" fontId="22" fillId="8" borderId="10" xfId="37" applyNumberFormat="1" applyFont="1" applyFill="1" applyBorder="1" applyAlignment="1">
      <alignment horizontal="center" vertical="center"/>
      <protection/>
    </xf>
    <xf numFmtId="4" fontId="9" fillId="8" borderId="10" xfId="33" applyNumberFormat="1" applyFont="1" applyFill="1" applyBorder="1" applyAlignment="1">
      <alignment horizontal="center"/>
      <protection/>
    </xf>
    <xf numFmtId="1" fontId="9" fillId="8" borderId="10" xfId="33" applyNumberFormat="1" applyFont="1" applyFill="1" applyBorder="1" applyAlignment="1">
      <alignment horizontal="center"/>
      <protection/>
    </xf>
    <xf numFmtId="10" fontId="22" fillId="8" borderId="10" xfId="33" applyNumberFormat="1" applyFont="1" applyFill="1" applyBorder="1" applyAlignment="1">
      <alignment horizontal="center" vertical="center" wrapText="1"/>
      <protection/>
    </xf>
    <xf numFmtId="4" fontId="16" fillId="8" borderId="17" xfId="33" applyNumberFormat="1" applyFont="1" applyFill="1" applyBorder="1" applyAlignment="1">
      <alignment horizontal="center" vertical="center"/>
      <protection/>
    </xf>
    <xf numFmtId="166" fontId="16" fillId="8" borderId="17" xfId="33" applyNumberFormat="1" applyFont="1" applyFill="1" applyBorder="1" applyAlignment="1">
      <alignment horizontal="center" vertical="center"/>
      <protection/>
    </xf>
    <xf numFmtId="4" fontId="16" fillId="8" borderId="17" xfId="34" applyNumberFormat="1" applyFont="1" applyFill="1" applyBorder="1" applyAlignment="1">
      <alignment horizontal="center" vertical="center" wrapText="1"/>
      <protection/>
    </xf>
    <xf numFmtId="166" fontId="16" fillId="8" borderId="17" xfId="34" applyNumberFormat="1" applyFont="1" applyFill="1" applyBorder="1" applyAlignment="1">
      <alignment horizontal="center" vertical="center" wrapText="1"/>
      <protection/>
    </xf>
    <xf numFmtId="168" fontId="9" fillId="8" borderId="10" xfId="33" applyNumberFormat="1" applyFont="1" applyFill="1" applyBorder="1" applyAlignment="1">
      <alignment horizontal="center" vertical="center"/>
      <protection/>
    </xf>
    <xf numFmtId="0" fontId="16" fillId="8" borderId="17" xfId="34" applyFont="1" applyFill="1" applyBorder="1" applyAlignment="1">
      <alignment horizontal="center" vertical="center" wrapText="1"/>
      <protection/>
    </xf>
    <xf numFmtId="166" fontId="22" fillId="8" borderId="10" xfId="34" applyNumberFormat="1" applyFont="1" applyFill="1" applyBorder="1" applyAlignment="1">
      <alignment horizontal="center" vertical="center" wrapText="1"/>
      <protection/>
    </xf>
    <xf numFmtId="166" fontId="23" fillId="8" borderId="10" xfId="34" applyNumberFormat="1" applyFont="1" applyFill="1" applyBorder="1" applyAlignment="1">
      <alignment horizontal="center" vertical="center" wrapText="1"/>
      <protection/>
    </xf>
    <xf numFmtId="167" fontId="9" fillId="8" borderId="10" xfId="33" applyNumberFormat="1" applyFont="1" applyFill="1" applyBorder="1" applyAlignment="1">
      <alignment horizontal="center" vertical="center"/>
      <protection/>
    </xf>
    <xf numFmtId="4" fontId="7" fillId="8" borderId="10" xfId="34" applyNumberFormat="1" applyFont="1" applyFill="1" applyBorder="1" applyAlignment="1">
      <alignment horizontal="center" vertical="center" wrapText="1"/>
      <protection/>
    </xf>
    <xf numFmtId="0" fontId="7" fillId="8" borderId="10" xfId="34" applyFont="1" applyFill="1" applyBorder="1" applyAlignment="1">
      <alignment horizontal="center" vertical="center" wrapText="1"/>
      <protection/>
    </xf>
    <xf numFmtId="166" fontId="7" fillId="8" borderId="10" xfId="34" applyNumberFormat="1" applyFont="1" applyFill="1" applyBorder="1" applyAlignment="1">
      <alignment horizontal="center" vertical="center" wrapText="1"/>
      <protection/>
    </xf>
    <xf numFmtId="4" fontId="7" fillId="8" borderId="17" xfId="34" applyNumberFormat="1" applyFont="1" applyFill="1" applyBorder="1" applyAlignment="1">
      <alignment horizontal="center" vertical="center" wrapText="1"/>
      <protection/>
    </xf>
    <xf numFmtId="0" fontId="7" fillId="8" borderId="17" xfId="34" applyFont="1" applyFill="1" applyBorder="1" applyAlignment="1">
      <alignment horizontal="center" vertical="center" wrapText="1"/>
      <protection/>
    </xf>
    <xf numFmtId="4" fontId="9" fillId="8" borderId="0" xfId="34" applyNumberFormat="1" applyFont="1" applyFill="1" applyAlignment="1">
      <alignment horizontal="center" vertical="center" wrapText="1"/>
      <protection/>
    </xf>
    <xf numFmtId="4" fontId="9" fillId="8" borderId="0" xfId="34" applyNumberFormat="1" applyFont="1" applyFill="1" applyBorder="1" applyAlignment="1">
      <alignment horizontal="center" vertical="center" wrapText="1"/>
      <protection/>
    </xf>
    <xf numFmtId="0" fontId="9" fillId="8" borderId="0" xfId="34" applyFont="1" applyFill="1" applyBorder="1" applyAlignment="1">
      <alignment horizontal="center" vertical="center" wrapText="1"/>
      <protection/>
    </xf>
    <xf numFmtId="4" fontId="22" fillId="8" borderId="11" xfId="34" applyNumberFormat="1" applyFont="1" applyFill="1" applyBorder="1" applyAlignment="1">
      <alignment horizontal="center" vertical="center" wrapText="1"/>
      <protection/>
    </xf>
    <xf numFmtId="0" fontId="22" fillId="8" borderId="10" xfId="33" applyNumberFormat="1" applyFont="1" applyFill="1" applyBorder="1" applyAlignment="1">
      <alignment horizontal="center"/>
      <protection/>
    </xf>
    <xf numFmtId="49" fontId="22" fillId="8" borderId="10" xfId="33" applyNumberFormat="1" applyFont="1" applyFill="1" applyBorder="1" applyAlignment="1">
      <alignment horizontal="center"/>
      <protection/>
    </xf>
    <xf numFmtId="1" fontId="22" fillId="8" borderId="10" xfId="36" applyNumberFormat="1" applyFont="1" applyFill="1" applyBorder="1" applyAlignment="1" applyProtection="1">
      <alignment horizontal="center" vertical="center"/>
      <protection locked="0"/>
    </xf>
    <xf numFmtId="4" fontId="22" fillId="8" borderId="10" xfId="33" applyNumberFormat="1" applyFont="1" applyFill="1" applyBorder="1" applyAlignment="1">
      <alignment horizontal="center"/>
      <protection/>
    </xf>
    <xf numFmtId="0" fontId="22" fillId="8" borderId="10" xfId="33" applyNumberFormat="1" applyFont="1" applyFill="1" applyBorder="1" applyAlignment="1">
      <alignment horizontal="center" vertical="center" wrapText="1"/>
      <protection/>
    </xf>
    <xf numFmtId="49" fontId="22" fillId="8" borderId="10" xfId="33" applyNumberFormat="1" applyFont="1" applyFill="1" applyBorder="1" applyAlignment="1">
      <alignment horizontal="center" vertical="center" wrapText="1"/>
      <protection/>
    </xf>
    <xf numFmtId="0" fontId="22" fillId="8" borderId="11" xfId="33" applyFont="1" applyFill="1" applyBorder="1" applyAlignment="1">
      <alignment horizontal="center" vertical="center" wrapText="1"/>
      <protection/>
    </xf>
    <xf numFmtId="4" fontId="10" fillId="8" borderId="10" xfId="33" applyNumberFormat="1" applyFont="1" applyFill="1" applyBorder="1" applyAlignment="1">
      <alignment horizontal="left"/>
      <protection/>
    </xf>
    <xf numFmtId="0" fontId="10" fillId="8" borderId="10" xfId="33" applyFont="1" applyFill="1" applyBorder="1" applyAlignment="1">
      <alignment horizontal="center" vertical="center"/>
      <protection/>
    </xf>
    <xf numFmtId="0" fontId="10" fillId="8" borderId="10" xfId="0" applyFont="1" applyFill="1" applyBorder="1" applyAlignment="1">
      <alignment horizontal="center" vertical="center"/>
    </xf>
    <xf numFmtId="0" fontId="10" fillId="8" borderId="10" xfId="33" applyFont="1" applyFill="1" applyBorder="1" applyAlignment="1">
      <alignment horizontal="center" vertical="center" wrapText="1"/>
      <protection/>
    </xf>
    <xf numFmtId="0" fontId="10" fillId="8" borderId="10" xfId="33" applyNumberFormat="1" applyFont="1" applyFill="1" applyBorder="1" applyAlignment="1">
      <alignment horizontal="center" vertical="center"/>
      <protection/>
    </xf>
    <xf numFmtId="49" fontId="10" fillId="8" borderId="10" xfId="33" applyNumberFormat="1" applyFont="1" applyFill="1" applyBorder="1" applyAlignment="1">
      <alignment horizontal="center" vertical="center"/>
      <protection/>
    </xf>
    <xf numFmtId="0" fontId="10" fillId="8" borderId="11" xfId="33" applyFont="1" applyFill="1" applyBorder="1" applyAlignment="1">
      <alignment horizontal="center" vertical="center"/>
      <protection/>
    </xf>
    <xf numFmtId="4" fontId="22" fillId="8" borderId="10" xfId="36" applyNumberFormat="1" applyFont="1" applyFill="1" applyBorder="1" applyAlignment="1" applyProtection="1">
      <alignment horizontal="center" vertical="center"/>
      <protection locked="0"/>
    </xf>
    <xf numFmtId="0" fontId="22" fillId="8" borderId="11" xfId="33" applyNumberFormat="1" applyFont="1" applyFill="1" applyBorder="1" applyAlignment="1">
      <alignment horizontal="center" vertical="center" wrapText="1"/>
      <protection/>
    </xf>
    <xf numFmtId="166" fontId="16" fillId="8" borderId="0" xfId="34" applyNumberFormat="1" applyFont="1" applyFill="1" applyAlignment="1">
      <alignment horizontal="center" vertical="center" wrapText="1"/>
      <protection/>
    </xf>
    <xf numFmtId="0" fontId="16" fillId="8" borderId="0" xfId="34" applyFont="1" applyFill="1" applyAlignment="1">
      <alignment horizontal="center" vertical="center" wrapText="1"/>
      <protection/>
    </xf>
    <xf numFmtId="0" fontId="6" fillId="8" borderId="10" xfId="34" applyFont="1" applyFill="1" applyBorder="1" applyAlignment="1">
      <alignment horizontal="left" vertical="center" wrapText="1"/>
      <protection/>
    </xf>
    <xf numFmtId="0" fontId="6" fillId="8" borderId="10" xfId="34" applyNumberFormat="1" applyFont="1" applyFill="1" applyBorder="1" applyAlignment="1">
      <alignment horizontal="center" vertical="center" wrapText="1"/>
      <protection/>
    </xf>
    <xf numFmtId="49" fontId="6" fillId="8" borderId="10" xfId="34" applyNumberFormat="1" applyFont="1" applyFill="1" applyBorder="1" applyAlignment="1">
      <alignment horizontal="center" vertical="center" wrapText="1"/>
      <protection/>
    </xf>
    <xf numFmtId="0" fontId="6" fillId="8" borderId="11" xfId="34" applyFont="1" applyFill="1" applyBorder="1" applyAlignment="1">
      <alignment horizontal="center" vertical="center" wrapText="1"/>
      <protection/>
    </xf>
    <xf numFmtId="0" fontId="6" fillId="8" borderId="0" xfId="34" applyFont="1" applyFill="1" applyAlignment="1">
      <alignment horizontal="center" vertical="center" wrapText="1"/>
      <protection/>
    </xf>
    <xf numFmtId="0" fontId="44" fillId="8" borderId="10" xfId="33" applyFont="1" applyFill="1" applyBorder="1" applyAlignment="1">
      <alignment horizontal="center" vertical="center" wrapText="1"/>
      <protection/>
    </xf>
    <xf numFmtId="0" fontId="44" fillId="8" borderId="10" xfId="33" applyNumberFormat="1" applyFont="1" applyFill="1" applyBorder="1" applyAlignment="1">
      <alignment horizontal="center" vertical="center" wrapText="1"/>
      <protection/>
    </xf>
    <xf numFmtId="49" fontId="22" fillId="8" borderId="10" xfId="33" applyNumberFormat="1" applyFont="1" applyFill="1" applyBorder="1" applyAlignment="1">
      <alignment horizontal="center" vertical="center" wrapText="1"/>
      <protection/>
    </xf>
    <xf numFmtId="166" fontId="22" fillId="8" borderId="10" xfId="37" applyNumberFormat="1" applyFont="1" applyFill="1" applyBorder="1" applyAlignment="1">
      <alignment horizontal="center" vertical="center"/>
      <protection/>
    </xf>
    <xf numFmtId="0" fontId="9" fillId="8" borderId="10" xfId="37" applyNumberFormat="1" applyFont="1" applyFill="1" applyBorder="1" applyAlignment="1">
      <alignment horizontal="center" vertical="center" wrapText="1"/>
      <protection/>
    </xf>
    <xf numFmtId="49" fontId="22" fillId="8" borderId="10" xfId="37" applyNumberFormat="1" applyFont="1" applyFill="1" applyBorder="1" applyAlignment="1" quotePrefix="1">
      <alignment horizontal="center" vertical="center"/>
      <protection/>
    </xf>
    <xf numFmtId="166" fontId="22" fillId="8" borderId="11" xfId="37" applyNumberFormat="1" applyFont="1" applyFill="1" applyBorder="1" applyAlignment="1">
      <alignment horizontal="center" vertical="center"/>
      <protection/>
    </xf>
    <xf numFmtId="167" fontId="22" fillId="8" borderId="10" xfId="33" applyNumberFormat="1" applyFont="1" applyFill="1" applyBorder="1" applyAlignment="1">
      <alignment horizontal="center" vertical="center" wrapText="1"/>
      <protection/>
    </xf>
    <xf numFmtId="166" fontId="22" fillId="8" borderId="10" xfId="33" applyNumberFormat="1" applyFont="1" applyFill="1" applyBorder="1" applyAlignment="1">
      <alignment horizontal="center" vertical="center" wrapText="1"/>
      <protection/>
    </xf>
    <xf numFmtId="168" fontId="22" fillId="8" borderId="10" xfId="33" applyNumberFormat="1" applyFont="1" applyFill="1" applyBorder="1" applyAlignment="1">
      <alignment horizontal="center" vertical="center" wrapText="1"/>
      <protection/>
    </xf>
    <xf numFmtId="166" fontId="22" fillId="8" borderId="11" xfId="33" applyNumberFormat="1" applyFont="1" applyFill="1" applyBorder="1" applyAlignment="1">
      <alignment horizontal="center" vertical="center" wrapText="1"/>
      <protection/>
    </xf>
    <xf numFmtId="0" fontId="16" fillId="8" borderId="17" xfId="33" applyFont="1" applyFill="1" applyBorder="1" applyAlignment="1">
      <alignment vertical="center"/>
      <protection/>
    </xf>
    <xf numFmtId="4" fontId="16" fillId="8" borderId="17" xfId="33" applyNumberFormat="1" applyFont="1" applyFill="1" applyBorder="1" applyAlignment="1">
      <alignment vertical="center"/>
      <protection/>
    </xf>
    <xf numFmtId="0" fontId="44" fillId="8" borderId="17" xfId="33" applyFont="1" applyFill="1" applyBorder="1" applyAlignment="1">
      <alignment horizontal="center" vertical="center" wrapText="1"/>
      <protection/>
    </xf>
    <xf numFmtId="0" fontId="16" fillId="8" borderId="17" xfId="33" applyFont="1" applyFill="1" applyBorder="1" applyAlignment="1">
      <alignment horizontal="center" vertical="center" wrapText="1"/>
      <protection/>
    </xf>
    <xf numFmtId="0" fontId="22" fillId="8" borderId="17" xfId="33" applyNumberFormat="1" applyFont="1" applyFill="1" applyBorder="1" applyAlignment="1">
      <alignment horizontal="center" vertical="center" wrapText="1"/>
      <protection/>
    </xf>
    <xf numFmtId="49" fontId="22" fillId="8" borderId="17" xfId="33" applyNumberFormat="1" applyFont="1" applyFill="1" applyBorder="1" applyAlignment="1">
      <alignment horizontal="center" vertical="center" wrapText="1"/>
      <protection/>
    </xf>
    <xf numFmtId="0" fontId="16" fillId="8" borderId="18" xfId="33" applyFont="1" applyFill="1" applyBorder="1" applyAlignment="1">
      <alignment horizontal="center" vertical="center" wrapText="1"/>
      <protection/>
    </xf>
    <xf numFmtId="0" fontId="22" fillId="8" borderId="0" xfId="34" applyFont="1" applyFill="1" applyAlignment="1">
      <alignment horizontal="center" vertical="center"/>
      <protection/>
    </xf>
    <xf numFmtId="0" fontId="44" fillId="8" borderId="17" xfId="34" applyFont="1" applyFill="1" applyBorder="1" applyAlignment="1">
      <alignment horizontal="center" vertical="center" wrapText="1"/>
      <protection/>
    </xf>
    <xf numFmtId="0" fontId="44" fillId="8" borderId="17" xfId="34" applyNumberFormat="1" applyFont="1" applyFill="1" applyBorder="1" applyAlignment="1">
      <alignment horizontal="center" vertical="center" wrapText="1"/>
      <protection/>
    </xf>
    <xf numFmtId="49" fontId="44" fillId="8" borderId="17" xfId="34" applyNumberFormat="1" applyFont="1" applyFill="1" applyBorder="1" applyAlignment="1">
      <alignment horizontal="center" vertical="center" wrapText="1"/>
      <protection/>
    </xf>
    <xf numFmtId="0" fontId="16" fillId="8" borderId="18" xfId="34" applyFont="1" applyFill="1" applyBorder="1" applyAlignment="1">
      <alignment horizontal="center" vertical="center" wrapText="1"/>
      <protection/>
    </xf>
    <xf numFmtId="0" fontId="19" fillId="8" borderId="0" xfId="34" applyFont="1" applyFill="1" applyAlignment="1">
      <alignment horizontal="center" vertical="center" wrapText="1"/>
      <protection/>
    </xf>
    <xf numFmtId="0" fontId="9" fillId="8" borderId="10" xfId="33" applyNumberFormat="1" applyFont="1" applyFill="1" applyBorder="1" applyAlignment="1">
      <alignment horizontal="center"/>
      <protection/>
    </xf>
    <xf numFmtId="49" fontId="44" fillId="8" borderId="10" xfId="33" applyNumberFormat="1" applyFont="1" applyFill="1" applyBorder="1" applyAlignment="1">
      <alignment horizontal="center" vertical="center" wrapText="1"/>
      <protection/>
    </xf>
    <xf numFmtId="0" fontId="16" fillId="8" borderId="17" xfId="34" applyFont="1" applyFill="1" applyBorder="1" applyAlignment="1">
      <alignment horizontal="left" vertical="center" wrapText="1"/>
      <protection/>
    </xf>
    <xf numFmtId="4" fontId="16" fillId="8" borderId="17" xfId="34" applyNumberFormat="1" applyFont="1" applyFill="1" applyBorder="1" applyAlignment="1">
      <alignment horizontal="left" vertical="center" wrapText="1"/>
      <protection/>
    </xf>
    <xf numFmtId="0" fontId="22" fillId="8" borderId="17" xfId="34" applyNumberFormat="1" applyFont="1" applyFill="1" applyBorder="1" applyAlignment="1">
      <alignment horizontal="center" vertical="center" wrapText="1"/>
      <protection/>
    </xf>
    <xf numFmtId="49" fontId="9" fillId="8" borderId="17" xfId="34" applyNumberFormat="1" applyFont="1" applyFill="1" applyBorder="1" applyAlignment="1">
      <alignment horizontal="center" vertical="center" wrapText="1"/>
      <protection/>
    </xf>
    <xf numFmtId="0" fontId="44" fillId="8" borderId="10" xfId="34" applyFont="1" applyFill="1" applyBorder="1" applyAlignment="1">
      <alignment horizontal="center" vertical="center" wrapText="1"/>
      <protection/>
    </xf>
    <xf numFmtId="0" fontId="44" fillId="8" borderId="10" xfId="34" applyNumberFormat="1" applyFont="1" applyFill="1" applyBorder="1" applyAlignment="1">
      <alignment horizontal="center" vertical="center" wrapText="1"/>
      <protection/>
    </xf>
    <xf numFmtId="49" fontId="44" fillId="8" borderId="10" xfId="34" applyNumberFormat="1" applyFont="1" applyFill="1" applyBorder="1" applyAlignment="1">
      <alignment horizontal="center" vertical="center" wrapText="1"/>
      <protection/>
    </xf>
    <xf numFmtId="0" fontId="44" fillId="8" borderId="10" xfId="33" applyFont="1" applyFill="1" applyBorder="1" applyAlignment="1">
      <alignment horizontal="center" vertical="center" wrapText="1"/>
      <protection/>
    </xf>
    <xf numFmtId="166" fontId="44" fillId="8" borderId="10" xfId="33" applyNumberFormat="1" applyFont="1" applyFill="1" applyBorder="1" applyAlignment="1">
      <alignment horizontal="center" vertical="center"/>
      <protection/>
    </xf>
    <xf numFmtId="0" fontId="22" fillId="8" borderId="10" xfId="33" applyNumberFormat="1" applyFont="1" applyFill="1" applyBorder="1" applyAlignment="1">
      <alignment horizontal="center" vertical="center"/>
      <protection/>
    </xf>
    <xf numFmtId="49" fontId="22" fillId="8" borderId="10" xfId="33" applyNumberFormat="1" applyFont="1" applyFill="1" applyBorder="1" applyAlignment="1">
      <alignment horizontal="center" vertical="center"/>
      <protection/>
    </xf>
    <xf numFmtId="166" fontId="22" fillId="8" borderId="11" xfId="33" applyNumberFormat="1" applyFont="1" applyFill="1" applyBorder="1" applyAlignment="1">
      <alignment horizontal="center" vertical="center"/>
      <protection/>
    </xf>
    <xf numFmtId="0" fontId="9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6" fillId="8" borderId="20" xfId="34" applyFont="1" applyFill="1" applyBorder="1" applyAlignment="1">
      <alignment horizontal="center" vertical="center" wrapText="1"/>
      <protection/>
    </xf>
    <xf numFmtId="0" fontId="45" fillId="8" borderId="10" xfId="34" applyFont="1" applyFill="1" applyBorder="1" applyAlignment="1">
      <alignment horizontal="center" vertical="center" wrapText="1"/>
      <protection/>
    </xf>
    <xf numFmtId="0" fontId="45" fillId="8" borderId="10" xfId="34" applyNumberFormat="1" applyFont="1" applyFill="1" applyBorder="1" applyAlignment="1">
      <alignment horizontal="center" vertical="center" wrapText="1"/>
      <protection/>
    </xf>
    <xf numFmtId="49" fontId="45" fillId="8" borderId="10" xfId="34" applyNumberFormat="1" applyFont="1" applyFill="1" applyBorder="1" applyAlignment="1">
      <alignment horizontal="center" vertical="center" wrapText="1"/>
      <protection/>
    </xf>
    <xf numFmtId="0" fontId="7" fillId="8" borderId="11" xfId="34" applyFont="1" applyFill="1" applyBorder="1" applyAlignment="1">
      <alignment horizontal="center" vertical="center" wrapText="1"/>
      <protection/>
    </xf>
    <xf numFmtId="0" fontId="7" fillId="8" borderId="0" xfId="34" applyFont="1" applyFill="1" applyAlignment="1">
      <alignment horizontal="center" vertical="center" wrapText="1"/>
      <protection/>
    </xf>
    <xf numFmtId="168" fontId="45" fillId="8" borderId="10" xfId="34" applyNumberFormat="1" applyFont="1" applyFill="1" applyBorder="1" applyAlignment="1">
      <alignment horizontal="center" vertical="center" wrapText="1"/>
      <protection/>
    </xf>
    <xf numFmtId="167" fontId="7" fillId="8" borderId="10" xfId="34" applyNumberFormat="1" applyFont="1" applyFill="1" applyBorder="1" applyAlignment="1">
      <alignment horizontal="center" vertical="center" wrapText="1"/>
      <protection/>
    </xf>
    <xf numFmtId="0" fontId="6" fillId="8" borderId="21" xfId="34" applyFont="1" applyFill="1" applyBorder="1" applyAlignment="1">
      <alignment horizontal="center" vertical="center" wrapText="1"/>
      <protection/>
    </xf>
    <xf numFmtId="0" fontId="45" fillId="8" borderId="17" xfId="34" applyFont="1" applyFill="1" applyBorder="1" applyAlignment="1">
      <alignment horizontal="center" vertical="center" wrapText="1"/>
      <protection/>
    </xf>
    <xf numFmtId="0" fontId="45" fillId="8" borderId="17" xfId="34" applyNumberFormat="1" applyFont="1" applyFill="1" applyBorder="1" applyAlignment="1">
      <alignment horizontal="center" vertical="center" wrapText="1"/>
      <protection/>
    </xf>
    <xf numFmtId="49" fontId="45" fillId="8" borderId="17" xfId="34" applyNumberFormat="1" applyFont="1" applyFill="1" applyBorder="1" applyAlignment="1">
      <alignment horizontal="center" vertical="center" wrapText="1"/>
      <protection/>
    </xf>
    <xf numFmtId="0" fontId="7" fillId="8" borderId="18" xfId="34" applyFont="1" applyFill="1" applyBorder="1" applyAlignment="1">
      <alignment horizontal="center" vertical="center" wrapText="1"/>
      <protection/>
    </xf>
    <xf numFmtId="49" fontId="22" fillId="0" borderId="10" xfId="34" applyNumberFormat="1" applyFont="1" applyFill="1" applyBorder="1" applyAlignment="1">
      <alignment horizontal="center" vertical="center" wrapText="1"/>
      <protection/>
    </xf>
    <xf numFmtId="4" fontId="22" fillId="0" borderId="10" xfId="34" applyNumberFormat="1" applyFont="1" applyFill="1" applyBorder="1" applyAlignment="1">
      <alignment horizontal="center" vertical="center" wrapText="1"/>
      <protection/>
    </xf>
    <xf numFmtId="0" fontId="22" fillId="0" borderId="10" xfId="34" applyFont="1" applyFill="1" applyBorder="1" applyAlignment="1">
      <alignment horizontal="center" vertical="center" wrapText="1"/>
      <protection/>
    </xf>
    <xf numFmtId="0" fontId="22" fillId="0" borderId="10" xfId="34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4" fontId="22" fillId="8" borderId="10" xfId="0" applyNumberFormat="1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43" fillId="0" borderId="10" xfId="34" applyNumberFormat="1" applyFont="1" applyFill="1" applyBorder="1" applyAlignment="1">
      <alignment horizontal="center" vertical="center" wrapText="1"/>
      <protection/>
    </xf>
    <xf numFmtId="49" fontId="43" fillId="0" borderId="10" xfId="34" applyNumberFormat="1" applyFont="1" applyFill="1" applyBorder="1" applyAlignment="1">
      <alignment horizontal="center" vertical="center" wrapText="1"/>
      <protection/>
    </xf>
    <xf numFmtId="0" fontId="43" fillId="0" borderId="10" xfId="34" applyFont="1" applyFill="1" applyBorder="1" applyAlignment="1">
      <alignment horizontal="center" vertical="center" wrapText="1"/>
      <protection/>
    </xf>
    <xf numFmtId="0" fontId="22" fillId="8" borderId="11" xfId="33" applyFont="1" applyFill="1" applyBorder="1" applyAlignment="1">
      <alignment horizontal="center"/>
      <protection/>
    </xf>
    <xf numFmtId="0" fontId="9" fillId="0" borderId="11" xfId="33" applyFont="1" applyFill="1" applyBorder="1" applyAlignment="1">
      <alignment horizontal="center"/>
      <protection/>
    </xf>
    <xf numFmtId="0" fontId="23" fillId="0" borderId="10" xfId="34" applyFont="1" applyFill="1" applyBorder="1" applyAlignment="1">
      <alignment horizontal="center" vertical="center" wrapText="1"/>
      <protection/>
    </xf>
    <xf numFmtId="0" fontId="22" fillId="0" borderId="11" xfId="34" applyFont="1" applyFill="1" applyBorder="1" applyAlignment="1">
      <alignment horizontal="center" vertical="center" wrapText="1"/>
      <protection/>
    </xf>
    <xf numFmtId="0" fontId="22" fillId="8" borderId="10" xfId="33" applyFont="1" applyFill="1" applyBorder="1" applyAlignment="1">
      <alignment vertical="center"/>
      <protection/>
    </xf>
    <xf numFmtId="166" fontId="9" fillId="0" borderId="10" xfId="33" applyNumberFormat="1" applyFont="1" applyFill="1" applyBorder="1" applyAlignment="1">
      <alignment horizontal="center" vertical="center"/>
      <protection/>
    </xf>
    <xf numFmtId="0" fontId="22" fillId="0" borderId="0" xfId="34" applyFont="1" applyFill="1" applyAlignment="1">
      <alignment horizontal="left" vertical="center" wrapText="1"/>
      <protection/>
    </xf>
    <xf numFmtId="4" fontId="22" fillId="0" borderId="0" xfId="34" applyNumberFormat="1" applyFont="1" applyFill="1" applyAlignment="1">
      <alignment horizontal="left" vertical="center" wrapText="1"/>
      <protection/>
    </xf>
    <xf numFmtId="172" fontId="9" fillId="0" borderId="0" xfId="33" applyNumberFormat="1" applyFont="1" applyFill="1" applyAlignment="1">
      <alignment horizontal="center" vertical="center" wrapText="1"/>
      <protection/>
    </xf>
    <xf numFmtId="4" fontId="42" fillId="0" borderId="0" xfId="33" applyNumberFormat="1" applyFont="1" applyFill="1">
      <alignment/>
      <protection/>
    </xf>
    <xf numFmtId="4" fontId="9" fillId="8" borderId="10" xfId="0" applyNumberFormat="1" applyFont="1" applyFill="1" applyBorder="1" applyAlignment="1">
      <alignment horizontal="center" vertical="center"/>
    </xf>
    <xf numFmtId="49" fontId="9" fillId="8" borderId="10" xfId="0" applyNumberFormat="1" applyFont="1" applyFill="1" applyBorder="1" applyAlignment="1">
      <alignment horizontal="center" vertical="center"/>
    </xf>
    <xf numFmtId="49" fontId="22" fillId="8" borderId="10" xfId="33" applyNumberFormat="1" applyFont="1" applyFill="1" applyBorder="1" applyAlignment="1">
      <alignment/>
      <protection/>
    </xf>
    <xf numFmtId="0" fontId="16" fillId="8" borderId="10" xfId="34" applyFont="1" applyFill="1" applyBorder="1" applyAlignment="1">
      <alignment horizontal="center" vertical="center" wrapText="1"/>
      <protection/>
    </xf>
    <xf numFmtId="4" fontId="16" fillId="8" borderId="10" xfId="34" applyNumberFormat="1" applyFont="1" applyFill="1" applyBorder="1" applyAlignment="1">
      <alignment horizontal="center" vertical="center" wrapText="1"/>
      <protection/>
    </xf>
    <xf numFmtId="0" fontId="16" fillId="8" borderId="10" xfId="34" applyNumberFormat="1" applyFont="1" applyFill="1" applyBorder="1" applyAlignment="1">
      <alignment horizontal="center" vertical="center" wrapText="1"/>
      <protection/>
    </xf>
    <xf numFmtId="49" fontId="16" fillId="8" borderId="10" xfId="34" applyNumberFormat="1" applyFont="1" applyFill="1" applyBorder="1" applyAlignment="1">
      <alignment horizontal="center" vertical="center" wrapText="1"/>
      <protection/>
    </xf>
    <xf numFmtId="0" fontId="16" fillId="0" borderId="10" xfId="34" applyFont="1" applyFill="1" applyBorder="1" applyAlignment="1">
      <alignment horizontal="center" vertical="center" wrapText="1"/>
      <protection/>
    </xf>
    <xf numFmtId="4" fontId="16" fillId="0" borderId="10" xfId="34" applyNumberFormat="1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vertical="center" wrapText="1"/>
      <protection/>
    </xf>
    <xf numFmtId="0" fontId="22" fillId="8" borderId="10" xfId="37" applyFont="1" applyFill="1" applyBorder="1" applyAlignment="1">
      <alignment vertical="center"/>
      <protection/>
    </xf>
    <xf numFmtId="0" fontId="22" fillId="8" borderId="10" xfId="33" applyFont="1" applyFill="1" applyBorder="1" applyAlignment="1">
      <alignment vertical="center" wrapText="1"/>
      <protection/>
    </xf>
    <xf numFmtId="49" fontId="22" fillId="8" borderId="10" xfId="34" applyNumberFormat="1" applyFont="1" applyFill="1" applyBorder="1" applyAlignment="1">
      <alignment vertical="center"/>
      <protection/>
    </xf>
    <xf numFmtId="49" fontId="9" fillId="0" borderId="10" xfId="34" applyNumberFormat="1" applyFont="1" applyFill="1" applyBorder="1" applyAlignment="1">
      <alignment horizontal="center" vertical="center"/>
      <protection/>
    </xf>
    <xf numFmtId="1" fontId="22" fillId="8" borderId="10" xfId="33" applyNumberFormat="1" applyFont="1" applyFill="1" applyBorder="1" applyAlignment="1">
      <alignment horizontal="center" vertical="center"/>
      <protection/>
    </xf>
    <xf numFmtId="168" fontId="22" fillId="8" borderId="10" xfId="33" applyNumberFormat="1" applyFont="1" applyFill="1" applyBorder="1" applyAlignment="1">
      <alignment horizontal="center" vertical="center"/>
      <protection/>
    </xf>
    <xf numFmtId="0" fontId="44" fillId="8" borderId="10" xfId="33" applyFont="1" applyFill="1" applyBorder="1" applyAlignment="1">
      <alignment horizontal="center" vertical="center"/>
      <protection/>
    </xf>
    <xf numFmtId="0" fontId="44" fillId="8" borderId="10" xfId="33" applyNumberFormat="1" applyFont="1" applyFill="1" applyBorder="1" applyAlignment="1">
      <alignment horizontal="center" vertical="center"/>
      <protection/>
    </xf>
    <xf numFmtId="49" fontId="44" fillId="8" borderId="10" xfId="33" applyNumberFormat="1" applyFont="1" applyFill="1" applyBorder="1" applyAlignment="1">
      <alignment horizontal="center" vertical="center"/>
      <protection/>
    </xf>
    <xf numFmtId="49" fontId="22" fillId="8" borderId="10" xfId="33" applyNumberFormat="1" applyFont="1" applyFill="1" applyBorder="1" applyAlignment="1">
      <alignment vertical="center"/>
      <protection/>
    </xf>
    <xf numFmtId="49" fontId="22" fillId="8" borderId="10" xfId="34" applyNumberFormat="1" applyFont="1" applyFill="1" applyBorder="1" applyAlignment="1">
      <alignment vertical="center" wrapText="1"/>
      <protection/>
    </xf>
    <xf numFmtId="166" fontId="9" fillId="8" borderId="10" xfId="34" applyNumberFormat="1" applyFont="1" applyFill="1" applyBorder="1" applyAlignment="1">
      <alignment horizontal="center" vertical="center" wrapText="1"/>
      <protection/>
    </xf>
    <xf numFmtId="166" fontId="9" fillId="0" borderId="10" xfId="34" applyNumberFormat="1" applyFont="1" applyFill="1" applyBorder="1" applyAlignment="1">
      <alignment horizontal="center" vertical="center" wrapText="1"/>
      <protection/>
    </xf>
    <xf numFmtId="0" fontId="22" fillId="8" borderId="10" xfId="33" applyFont="1" applyFill="1" applyBorder="1" applyAlignment="1">
      <alignment/>
      <protection/>
    </xf>
    <xf numFmtId="0" fontId="22" fillId="8" borderId="10" xfId="34" applyFont="1" applyFill="1" applyBorder="1" applyAlignment="1">
      <alignment vertical="center" wrapText="1"/>
      <protection/>
    </xf>
    <xf numFmtId="0" fontId="7" fillId="8" borderId="10" xfId="34" applyFont="1" applyFill="1" applyBorder="1" applyAlignment="1">
      <alignment horizontal="center" vertical="center" wrapText="1"/>
      <protection/>
    </xf>
    <xf numFmtId="4" fontId="7" fillId="8" borderId="10" xfId="34" applyNumberFormat="1" applyFont="1" applyFill="1" applyBorder="1" applyAlignment="1">
      <alignment horizontal="center" vertical="center" wrapText="1"/>
      <protection/>
    </xf>
    <xf numFmtId="0" fontId="45" fillId="8" borderId="10" xfId="34" applyFont="1" applyFill="1" applyBorder="1" applyAlignment="1">
      <alignment horizontal="center" vertical="center" wrapText="1"/>
      <protection/>
    </xf>
    <xf numFmtId="0" fontId="45" fillId="8" borderId="10" xfId="34" applyNumberFormat="1" applyFont="1" applyFill="1" applyBorder="1" applyAlignment="1">
      <alignment horizontal="center" vertical="center" wrapText="1"/>
      <protection/>
    </xf>
    <xf numFmtId="49" fontId="45" fillId="8" borderId="10" xfId="34" applyNumberFormat="1" applyFont="1" applyFill="1" applyBorder="1" applyAlignment="1">
      <alignment horizontal="center" vertical="center" wrapText="1"/>
      <protection/>
    </xf>
    <xf numFmtId="4" fontId="22" fillId="0" borderId="11" xfId="34" applyNumberFormat="1" applyFont="1" applyFill="1" applyBorder="1" applyAlignment="1">
      <alignment horizontal="center" vertical="center" wrapText="1"/>
      <protection/>
    </xf>
    <xf numFmtId="4" fontId="10" fillId="8" borderId="11" xfId="34" applyNumberFormat="1" applyFont="1" applyFill="1" applyBorder="1" applyAlignment="1">
      <alignment horizontal="center" vertical="center" wrapText="1"/>
      <protection/>
    </xf>
    <xf numFmtId="0" fontId="16" fillId="8" borderId="11" xfId="34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/>
    </xf>
    <xf numFmtId="0" fontId="22" fillId="8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4" fontId="7" fillId="8" borderId="12" xfId="0" applyNumberFormat="1" applyFont="1" applyFill="1" applyBorder="1" applyAlignment="1">
      <alignment horizontal="center" vertical="center" wrapText="1"/>
    </xf>
    <xf numFmtId="0" fontId="45" fillId="8" borderId="12" xfId="0" applyFont="1" applyFill="1" applyBorder="1" applyAlignment="1">
      <alignment horizontal="center" vertical="center" wrapText="1"/>
    </xf>
    <xf numFmtId="0" fontId="45" fillId="8" borderId="12" xfId="0" applyNumberFormat="1" applyFont="1" applyFill="1" applyBorder="1" applyAlignment="1">
      <alignment horizontal="center" vertical="center" wrapText="1"/>
    </xf>
    <xf numFmtId="49" fontId="45" fillId="8" borderId="12" xfId="0" applyNumberFormat="1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20" fillId="8" borderId="24" xfId="34" applyFont="1" applyFill="1" applyBorder="1" applyAlignment="1">
      <alignment horizontal="left" vertical="center" wrapText="1"/>
      <protection/>
    </xf>
    <xf numFmtId="4" fontId="20" fillId="8" borderId="24" xfId="34" applyNumberFormat="1" applyFont="1" applyFill="1" applyBorder="1" applyAlignment="1">
      <alignment horizontal="center" vertical="center" wrapText="1"/>
      <protection/>
    </xf>
    <xf numFmtId="166" fontId="20" fillId="8" borderId="24" xfId="34" applyNumberFormat="1" applyFont="1" applyFill="1" applyBorder="1" applyAlignment="1">
      <alignment horizontal="center" vertical="center" wrapText="1"/>
      <protection/>
    </xf>
    <xf numFmtId="0" fontId="44" fillId="8" borderId="24" xfId="34" applyFont="1" applyFill="1" applyBorder="1" applyAlignment="1">
      <alignment horizontal="center" vertical="center" wrapText="1"/>
      <protection/>
    </xf>
    <xf numFmtId="0" fontId="20" fillId="8" borderId="24" xfId="34" applyFont="1" applyFill="1" applyBorder="1" applyAlignment="1">
      <alignment horizontal="center" vertical="center" wrapText="1"/>
      <protection/>
    </xf>
    <xf numFmtId="0" fontId="44" fillId="8" borderId="24" xfId="34" applyNumberFormat="1" applyFont="1" applyFill="1" applyBorder="1" applyAlignment="1">
      <alignment horizontal="center" vertical="center" wrapText="1"/>
      <protection/>
    </xf>
    <xf numFmtId="49" fontId="44" fillId="8" borderId="24" xfId="34" applyNumberFormat="1" applyFont="1" applyFill="1" applyBorder="1" applyAlignment="1">
      <alignment horizontal="center" vertical="center" wrapText="1"/>
      <protection/>
    </xf>
    <xf numFmtId="0" fontId="20" fillId="8" borderId="25" xfId="34" applyFont="1" applyFill="1" applyBorder="1" applyAlignment="1">
      <alignment horizontal="center" vertical="center" wrapText="1"/>
      <protection/>
    </xf>
    <xf numFmtId="167" fontId="22" fillId="8" borderId="10" xfId="33" applyNumberFormat="1" applyFont="1" applyFill="1" applyBorder="1" applyAlignment="1">
      <alignment horizontal="center" vertical="center" wrapText="1"/>
      <protection/>
    </xf>
    <xf numFmtId="166" fontId="9" fillId="0" borderId="10" xfId="33" applyNumberFormat="1" applyFont="1" applyFill="1" applyBorder="1" applyAlignment="1">
      <alignment horizontal="center" vertical="center" wrapText="1"/>
      <protection/>
    </xf>
    <xf numFmtId="0" fontId="9" fillId="8" borderId="10" xfId="33" applyNumberFormat="1" applyFont="1" applyFill="1" applyBorder="1" applyAlignment="1">
      <alignment horizontal="center" vertical="center" wrapText="1"/>
      <protection/>
    </xf>
    <xf numFmtId="0" fontId="44" fillId="8" borderId="10" xfId="33" applyNumberFormat="1" applyFont="1" applyFill="1" applyBorder="1" applyAlignment="1">
      <alignment horizontal="center" vertical="center" wrapText="1"/>
      <protection/>
    </xf>
    <xf numFmtId="166" fontId="22" fillId="0" borderId="10" xfId="33" applyNumberFormat="1" applyFont="1" applyFill="1" applyBorder="1" applyAlignment="1">
      <alignment horizontal="center" vertical="center"/>
      <protection/>
    </xf>
    <xf numFmtId="4" fontId="22" fillId="0" borderId="10" xfId="33" applyNumberFormat="1" applyFont="1" applyFill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 wrapText="1"/>
      <protection/>
    </xf>
    <xf numFmtId="0" fontId="22" fillId="0" borderId="10" xfId="33" applyFont="1" applyFill="1" applyBorder="1" applyAlignment="1">
      <alignment horizontal="center" vertical="center" wrapText="1"/>
      <protection/>
    </xf>
    <xf numFmtId="0" fontId="44" fillId="0" borderId="10" xfId="33" applyNumberFormat="1" applyFont="1" applyFill="1" applyBorder="1" applyAlignment="1">
      <alignment horizontal="center" vertical="center" wrapText="1"/>
      <protection/>
    </xf>
    <xf numFmtId="49" fontId="22" fillId="0" borderId="10" xfId="33" applyNumberFormat="1" applyFont="1" applyFill="1" applyBorder="1" applyAlignment="1">
      <alignment horizontal="center" vertical="center" wrapText="1"/>
      <protection/>
    </xf>
    <xf numFmtId="0" fontId="22" fillId="0" borderId="11" xfId="33" applyFont="1" applyFill="1" applyBorder="1" applyAlignment="1">
      <alignment horizontal="center" vertical="center" wrapText="1"/>
      <protection/>
    </xf>
    <xf numFmtId="166" fontId="44" fillId="8" borderId="10" xfId="33" applyNumberFormat="1" applyFont="1" applyFill="1" applyBorder="1" applyAlignment="1">
      <alignment horizontal="center" vertical="center"/>
      <protection/>
    </xf>
    <xf numFmtId="166" fontId="22" fillId="8" borderId="11" xfId="33" applyNumberFormat="1" applyFont="1" applyFill="1" applyBorder="1" applyAlignment="1">
      <alignment horizontal="center" vertical="center"/>
      <protection/>
    </xf>
    <xf numFmtId="49" fontId="9" fillId="0" borderId="10" xfId="34" applyNumberFormat="1" applyFont="1" applyFill="1" applyBorder="1" applyAlignment="1">
      <alignment vertical="center" wrapText="1"/>
      <protection/>
    </xf>
    <xf numFmtId="49" fontId="9" fillId="0" borderId="10" xfId="38" applyNumberFormat="1" applyFont="1" applyFill="1" applyBorder="1" applyAlignment="1">
      <alignment horizontal="left" vertical="center"/>
      <protection/>
    </xf>
    <xf numFmtId="49" fontId="9" fillId="0" borderId="10" xfId="33" applyNumberFormat="1" applyFont="1" applyFill="1" applyBorder="1" applyAlignment="1">
      <alignment horizontal="left"/>
      <protection/>
    </xf>
    <xf numFmtId="49" fontId="9" fillId="0" borderId="13" xfId="34" applyNumberFormat="1" applyFont="1" applyFill="1" applyBorder="1" applyAlignment="1">
      <alignment vertical="center" wrapText="1"/>
      <protection/>
    </xf>
    <xf numFmtId="49" fontId="9" fillId="0" borderId="14" xfId="34" applyNumberFormat="1" applyFont="1" applyFill="1" applyBorder="1" applyAlignment="1">
      <alignment vertical="center" wrapText="1"/>
      <protection/>
    </xf>
    <xf numFmtId="49" fontId="9" fillId="0" borderId="26" xfId="34" applyNumberFormat="1" applyFont="1" applyFill="1" applyBorder="1" applyAlignment="1">
      <alignment vertical="center" wrapText="1"/>
      <protection/>
    </xf>
    <xf numFmtId="49" fontId="2" fillId="0" borderId="13" xfId="34" applyNumberFormat="1" applyFont="1" applyFill="1" applyBorder="1" applyAlignment="1">
      <alignment vertical="center" wrapText="1"/>
      <protection/>
    </xf>
    <xf numFmtId="49" fontId="9" fillId="0" borderId="10" xfId="33" applyNumberFormat="1" applyFont="1" applyFill="1" applyBorder="1" applyAlignment="1">
      <alignment horizontal="center"/>
      <protection/>
    </xf>
    <xf numFmtId="166" fontId="22" fillId="0" borderId="10" xfId="33" applyNumberFormat="1" applyFont="1" applyFill="1" applyBorder="1" applyAlignment="1">
      <alignment horizontal="center" vertical="center"/>
      <protection/>
    </xf>
    <xf numFmtId="166" fontId="44" fillId="0" borderId="10" xfId="33" applyNumberFormat="1" applyFont="1" applyFill="1" applyBorder="1" applyAlignment="1">
      <alignment horizontal="center" vertical="center"/>
      <protection/>
    </xf>
    <xf numFmtId="0" fontId="22" fillId="0" borderId="10" xfId="33" applyNumberFormat="1" applyFont="1" applyFill="1" applyBorder="1" applyAlignment="1">
      <alignment horizontal="center" vertical="center"/>
      <protection/>
    </xf>
    <xf numFmtId="49" fontId="22" fillId="0" borderId="10" xfId="33" applyNumberFormat="1" applyFont="1" applyFill="1" applyBorder="1" applyAlignment="1">
      <alignment horizontal="center" vertical="center"/>
      <protection/>
    </xf>
    <xf numFmtId="166" fontId="22" fillId="0" borderId="11" xfId="33" applyNumberFormat="1" applyFont="1" applyFill="1" applyBorder="1" applyAlignment="1">
      <alignment horizontal="center" vertical="center"/>
      <protection/>
    </xf>
    <xf numFmtId="0" fontId="7" fillId="0" borderId="0" xfId="34" applyFont="1" applyFill="1" applyBorder="1" applyAlignment="1" applyProtection="1">
      <alignment horizontal="center" vertical="center" wrapText="1"/>
      <protection/>
    </xf>
    <xf numFmtId="0" fontId="46" fillId="0" borderId="0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4" fontId="22" fillId="0" borderId="0" xfId="34" applyNumberFormat="1" applyFont="1" applyFill="1" applyBorder="1" applyAlignment="1">
      <alignment horizontal="center" vertical="center" wrapText="1"/>
      <protection/>
    </xf>
    <xf numFmtId="4" fontId="22" fillId="8" borderId="0" xfId="34" applyNumberFormat="1" applyFont="1" applyFill="1" applyBorder="1" applyAlignment="1">
      <alignment horizontal="center" vertical="center" wrapText="1"/>
      <protection/>
    </xf>
    <xf numFmtId="4" fontId="10" fillId="8" borderId="0" xfId="34" applyNumberFormat="1" applyFont="1" applyFill="1" applyBorder="1" applyAlignment="1">
      <alignment horizontal="center" vertical="center" wrapText="1"/>
      <protection/>
    </xf>
    <xf numFmtId="0" fontId="22" fillId="8" borderId="0" xfId="33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10" fillId="8" borderId="0" xfId="34" applyFont="1" applyFill="1" applyBorder="1" applyAlignment="1">
      <alignment horizontal="center" vertical="center" wrapText="1"/>
      <protection/>
    </xf>
    <xf numFmtId="0" fontId="22" fillId="8" borderId="0" xfId="34" applyFont="1" applyFill="1" applyBorder="1" applyAlignment="1">
      <alignment horizontal="center" vertical="center" wrapText="1"/>
      <protection/>
    </xf>
    <xf numFmtId="0" fontId="23" fillId="8" borderId="0" xfId="34" applyFont="1" applyFill="1" applyBorder="1" applyAlignment="1">
      <alignment horizontal="center" vertical="center" wrapText="1"/>
      <protection/>
    </xf>
    <xf numFmtId="0" fontId="22" fillId="8" borderId="0" xfId="33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22" fillId="8" borderId="0" xfId="33" applyFont="1" applyFill="1" applyBorder="1" applyAlignment="1">
      <alignment horizontal="center" vertical="center" wrapText="1"/>
      <protection/>
    </xf>
    <xf numFmtId="0" fontId="10" fillId="8" borderId="0" xfId="33" applyFont="1" applyFill="1" applyBorder="1" applyAlignment="1">
      <alignment horizontal="center" vertical="center"/>
      <protection/>
    </xf>
    <xf numFmtId="0" fontId="22" fillId="8" borderId="0" xfId="33" applyNumberFormat="1" applyFont="1" applyFill="1" applyBorder="1" applyAlignment="1">
      <alignment horizontal="center" vertical="center" wrapText="1"/>
      <protection/>
    </xf>
    <xf numFmtId="0" fontId="9" fillId="0" borderId="0" xfId="33" applyNumberFormat="1" applyFont="1" applyFill="1" applyBorder="1" applyAlignment="1">
      <alignment horizontal="center" vertical="center" wrapText="1"/>
      <protection/>
    </xf>
    <xf numFmtId="0" fontId="23" fillId="0" borderId="0" xfId="34" applyFont="1" applyFill="1" applyBorder="1" applyAlignment="1">
      <alignment horizontal="center" vertical="center" wrapText="1"/>
      <protection/>
    </xf>
    <xf numFmtId="0" fontId="22" fillId="0" borderId="0" xfId="34" applyFont="1" applyFill="1" applyBorder="1" applyAlignment="1">
      <alignment horizontal="center" vertical="center" wrapText="1"/>
      <protection/>
    </xf>
    <xf numFmtId="0" fontId="16" fillId="8" borderId="0" xfId="34" applyFont="1" applyFill="1" applyBorder="1" applyAlignment="1">
      <alignment horizontal="center" vertical="center" wrapText="1"/>
      <protection/>
    </xf>
    <xf numFmtId="0" fontId="6" fillId="8" borderId="0" xfId="34" applyFont="1" applyFill="1" applyBorder="1" applyAlignment="1">
      <alignment horizontal="center" vertical="center" wrapText="1"/>
      <protection/>
    </xf>
    <xf numFmtId="2" fontId="9" fillId="0" borderId="0" xfId="33" applyNumberFormat="1" applyFont="1" applyFill="1" applyBorder="1" applyAlignment="1">
      <alignment horizontal="center" vertical="center" wrapText="1"/>
      <protection/>
    </xf>
    <xf numFmtId="0" fontId="22" fillId="0" borderId="0" xfId="33" applyFont="1" applyFill="1" applyBorder="1" applyAlignment="1">
      <alignment horizontal="center" vertical="center" wrapText="1"/>
      <protection/>
    </xf>
    <xf numFmtId="0" fontId="9" fillId="0" borderId="0" xfId="37" applyFont="1" applyFill="1" applyBorder="1" applyAlignment="1">
      <alignment horizontal="center" vertical="center" wrapText="1"/>
      <protection/>
    </xf>
    <xf numFmtId="166" fontId="22" fillId="8" borderId="0" xfId="37" applyNumberFormat="1" applyFont="1" applyFill="1" applyBorder="1" applyAlignment="1">
      <alignment horizontal="center" vertical="center"/>
      <protection/>
    </xf>
    <xf numFmtId="0" fontId="10" fillId="0" borderId="0" xfId="33" applyFont="1" applyFill="1" applyBorder="1" applyAlignment="1">
      <alignment horizontal="center" vertical="center" wrapText="1"/>
      <protection/>
    </xf>
    <xf numFmtId="166" fontId="22" fillId="8" borderId="0" xfId="33" applyNumberFormat="1" applyFont="1" applyFill="1" applyBorder="1" applyAlignment="1">
      <alignment horizontal="center" vertical="center" wrapText="1"/>
      <protection/>
    </xf>
    <xf numFmtId="0" fontId="16" fillId="8" borderId="0" xfId="33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22" fillId="8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34" applyFont="1" applyFill="1" applyBorder="1" applyAlignment="1">
      <alignment horizontal="center" vertical="center" wrapText="1"/>
      <protection/>
    </xf>
    <xf numFmtId="4" fontId="9" fillId="0" borderId="0" xfId="0" applyNumberFormat="1" applyFont="1" applyFill="1" applyBorder="1" applyAlignment="1">
      <alignment horizontal="center" vertical="center" wrapText="1"/>
    </xf>
    <xf numFmtId="166" fontId="22" fillId="8" borderId="0" xfId="33" applyNumberFormat="1" applyFont="1" applyFill="1" applyBorder="1" applyAlignment="1">
      <alignment horizontal="center" vertical="center"/>
      <protection/>
    </xf>
    <xf numFmtId="166" fontId="22" fillId="0" borderId="0" xfId="33" applyNumberFormat="1" applyFont="1" applyFill="1" applyBorder="1" applyAlignment="1">
      <alignment horizontal="center" vertical="center"/>
      <protection/>
    </xf>
    <xf numFmtId="0" fontId="20" fillId="8" borderId="0" xfId="34" applyFont="1" applyFill="1" applyBorder="1" applyAlignment="1">
      <alignment horizontal="center" vertical="center" wrapText="1"/>
      <protection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34" applyFont="1" applyFill="1" applyBorder="1" applyAlignment="1">
      <alignment horizontal="center" vertical="center" wrapText="1"/>
      <protection/>
    </xf>
    <xf numFmtId="4" fontId="22" fillId="0" borderId="10" xfId="33" applyNumberFormat="1" applyFont="1" applyFill="1" applyBorder="1" applyAlignment="1">
      <alignment horizontal="center"/>
      <protection/>
    </xf>
    <xf numFmtId="4" fontId="22" fillId="0" borderId="10" xfId="33" applyNumberFormat="1" applyFont="1" applyFill="1" applyBorder="1" applyAlignment="1" applyProtection="1">
      <alignment horizontal="center" vertical="center"/>
      <protection locked="0"/>
    </xf>
    <xf numFmtId="4" fontId="22" fillId="0" borderId="10" xfId="36" applyNumberFormat="1" applyFont="1" applyFill="1" applyBorder="1" applyAlignment="1" applyProtection="1">
      <alignment horizontal="center" vertical="center"/>
      <protection locked="0"/>
    </xf>
    <xf numFmtId="0" fontId="22" fillId="0" borderId="10" xfId="33" applyNumberFormat="1" applyFont="1" applyFill="1" applyBorder="1" applyAlignment="1">
      <alignment horizontal="center" vertical="center" wrapText="1"/>
      <protection/>
    </xf>
    <xf numFmtId="0" fontId="22" fillId="0" borderId="10" xfId="33" applyNumberFormat="1" applyFont="1" applyFill="1" applyBorder="1" applyAlignment="1">
      <alignment horizontal="center"/>
      <protection/>
    </xf>
    <xf numFmtId="49" fontId="22" fillId="0" borderId="10" xfId="33" applyNumberFormat="1" applyFont="1" applyFill="1" applyBorder="1" applyAlignment="1">
      <alignment horizontal="center"/>
      <protection/>
    </xf>
    <xf numFmtId="0" fontId="22" fillId="0" borderId="11" xfId="33" applyNumberFormat="1" applyFont="1" applyFill="1" applyBorder="1" applyAlignment="1">
      <alignment horizontal="center" vertical="center" wrapText="1"/>
      <protection/>
    </xf>
    <xf numFmtId="0" fontId="9" fillId="2" borderId="10" xfId="34" applyFont="1" applyFill="1" applyBorder="1" applyAlignment="1">
      <alignment horizontal="center" vertical="center" wrapText="1"/>
      <protection/>
    </xf>
    <xf numFmtId="4" fontId="9" fillId="2" borderId="10" xfId="34" applyNumberFormat="1" applyFont="1" applyFill="1" applyBorder="1" applyAlignment="1">
      <alignment horizontal="center" vertical="center" wrapText="1"/>
      <protection/>
    </xf>
    <xf numFmtId="166" fontId="9" fillId="2" borderId="10" xfId="33" applyNumberFormat="1" applyFont="1" applyFill="1" applyBorder="1" applyAlignment="1">
      <alignment horizontal="center" vertical="center"/>
      <protection/>
    </xf>
    <xf numFmtId="4" fontId="9" fillId="2" borderId="10" xfId="33" applyNumberFormat="1" applyFont="1" applyFill="1" applyBorder="1" applyAlignment="1">
      <alignment horizontal="center" vertical="center"/>
      <protection/>
    </xf>
    <xf numFmtId="49" fontId="5" fillId="0" borderId="10" xfId="34" applyNumberFormat="1" applyFont="1" applyFill="1" applyBorder="1" applyAlignment="1">
      <alignment vertical="center" wrapText="1"/>
      <protection/>
    </xf>
    <xf numFmtId="49" fontId="5" fillId="0" borderId="10" xfId="33" applyNumberFormat="1" applyFont="1" applyFill="1" applyBorder="1" applyAlignment="1">
      <alignment horizontal="center" vertical="center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left" wrapText="1"/>
      <protection/>
    </xf>
    <xf numFmtId="0" fontId="9" fillId="0" borderId="10" xfId="34" applyFont="1" applyFill="1" applyBorder="1" applyAlignment="1">
      <alignment horizontal="center" vertical="center" wrapText="1"/>
      <protection/>
    </xf>
    <xf numFmtId="4" fontId="22" fillId="0" borderId="10" xfId="34" applyNumberFormat="1" applyFont="1" applyFill="1" applyBorder="1" applyAlignment="1">
      <alignment horizontal="center" vertical="center" wrapText="1"/>
      <protection/>
    </xf>
    <xf numFmtId="0" fontId="22" fillId="0" borderId="10" xfId="3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0" xfId="34" applyFont="1" applyFill="1" applyBorder="1" applyAlignment="1" applyProtection="1">
      <alignment horizontal="left" vertical="center" wrapText="1"/>
      <protection/>
    </xf>
    <xf numFmtId="166" fontId="9" fillId="0" borderId="10" xfId="0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wrapText="1"/>
    </xf>
    <xf numFmtId="0" fontId="9" fillId="0" borderId="10" xfId="34" applyFont="1" applyFill="1" applyBorder="1" applyAlignment="1">
      <alignment horizontal="left" vertical="center" wrapText="1"/>
      <protection/>
    </xf>
    <xf numFmtId="0" fontId="9" fillId="0" borderId="10" xfId="34" applyFont="1" applyFill="1" applyBorder="1" applyAlignment="1">
      <alignment vertical="center" wrapText="1"/>
      <protection/>
    </xf>
    <xf numFmtId="0" fontId="9" fillId="0" borderId="10" xfId="33" applyFont="1" applyFill="1" applyBorder="1" applyAlignment="1">
      <alignment horizontal="left" wrapText="1"/>
      <protection/>
    </xf>
    <xf numFmtId="0" fontId="2" fillId="0" borderId="10" xfId="33" applyFont="1" applyFill="1" applyBorder="1" applyAlignment="1" applyProtection="1">
      <alignment vertical="center" wrapText="1"/>
      <protection/>
    </xf>
    <xf numFmtId="0" fontId="9" fillId="0" borderId="10" xfId="37" applyFont="1" applyFill="1" applyBorder="1" applyAlignment="1">
      <alignment horizontal="left" vertical="center" wrapText="1"/>
      <protection/>
    </xf>
    <xf numFmtId="1" fontId="9" fillId="0" borderId="10" xfId="36" applyNumberFormat="1" applyFont="1" applyFill="1" applyBorder="1" applyAlignment="1" applyProtection="1">
      <alignment horizontal="center" vertical="center"/>
      <protection locked="0"/>
    </xf>
    <xf numFmtId="2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left" vertical="top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177" fontId="9" fillId="0" borderId="10" xfId="3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1" fontId="49" fillId="0" borderId="10" xfId="3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36" applyFont="1" applyFill="1" applyBorder="1" applyAlignment="1" applyProtection="1">
      <alignment vertical="center" wrapText="1"/>
      <protection/>
    </xf>
    <xf numFmtId="0" fontId="2" fillId="0" borderId="10" xfId="34" applyFont="1" applyFill="1" applyBorder="1" applyAlignment="1" applyProtection="1">
      <alignment horizontal="left" vertical="center" wrapText="1"/>
      <protection/>
    </xf>
    <xf numFmtId="0" fontId="9" fillId="0" borderId="10" xfId="34" applyFont="1" applyFill="1" applyBorder="1" applyAlignment="1">
      <alignment horizontal="left" vertical="center" wrapText="1"/>
      <protection/>
    </xf>
    <xf numFmtId="0" fontId="2" fillId="0" borderId="10" xfId="34" applyFont="1" applyFill="1" applyBorder="1" applyAlignment="1" applyProtection="1">
      <alignment horizontal="left" vertical="center" wrapText="1"/>
      <protection/>
    </xf>
    <xf numFmtId="4" fontId="9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left" vertical="center" wrapText="1"/>
      <protection/>
    </xf>
    <xf numFmtId="0" fontId="8" fillId="0" borderId="10" xfId="34" applyFont="1" applyFill="1" applyBorder="1" applyAlignment="1">
      <alignment horizontal="center" vertical="center" wrapText="1"/>
      <protection/>
    </xf>
    <xf numFmtId="2" fontId="8" fillId="0" borderId="10" xfId="34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/>
      <protection/>
    </xf>
    <xf numFmtId="4" fontId="9" fillId="0" borderId="10" xfId="33" applyNumberFormat="1" applyFont="1" applyFill="1" applyBorder="1" applyAlignment="1">
      <alignment horizontal="center" vertical="center"/>
      <protection/>
    </xf>
    <xf numFmtId="168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6" applyFont="1" applyFill="1" applyBorder="1" applyAlignment="1">
      <alignment horizontal="left" vertical="center" wrapText="1"/>
      <protection/>
    </xf>
    <xf numFmtId="0" fontId="9" fillId="0" borderId="10" xfId="36" applyFont="1" applyFill="1" applyBorder="1" applyAlignment="1" applyProtection="1">
      <alignment vertical="center" wrapText="1"/>
      <protection/>
    </xf>
    <xf numFmtId="0" fontId="9" fillId="0" borderId="13" xfId="36" applyFont="1" applyFill="1" applyBorder="1" applyAlignment="1" applyProtection="1">
      <alignment vertical="center" wrapText="1"/>
      <protection/>
    </xf>
    <xf numFmtId="4" fontId="9" fillId="0" borderId="10" xfId="33" applyNumberFormat="1" applyFont="1" applyFill="1" applyBorder="1" applyAlignment="1" applyProtection="1">
      <alignment horizontal="center" vertical="center"/>
      <protection locked="0"/>
    </xf>
    <xf numFmtId="1" fontId="9" fillId="0" borderId="10" xfId="36" applyNumberFormat="1" applyFont="1" applyFill="1" applyBorder="1" applyAlignment="1" applyProtection="1">
      <alignment horizontal="center" vertical="center"/>
      <protection locked="0"/>
    </xf>
    <xf numFmtId="4" fontId="9" fillId="0" borderId="10" xfId="36" applyNumberFormat="1" applyFont="1" applyFill="1" applyBorder="1" applyAlignment="1" applyProtection="1">
      <alignment horizontal="center" vertical="center"/>
      <protection locked="0"/>
    </xf>
    <xf numFmtId="1" fontId="9" fillId="0" borderId="26" xfId="36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/>
    </xf>
    <xf numFmtId="4" fontId="9" fillId="0" borderId="10" xfId="34" applyNumberFormat="1" applyFont="1" applyFill="1" applyBorder="1" applyAlignment="1">
      <alignment horizontal="center" vertical="center"/>
      <protection/>
    </xf>
    <xf numFmtId="0" fontId="9" fillId="0" borderId="10" xfId="37" applyFont="1" applyFill="1" applyBorder="1" applyAlignment="1">
      <alignment vertical="center" wrapText="1"/>
      <protection/>
    </xf>
    <xf numFmtId="1" fontId="9" fillId="0" borderId="10" xfId="37" applyNumberFormat="1" applyFont="1" applyFill="1" applyBorder="1" applyAlignment="1">
      <alignment horizontal="center" vertical="center" wrapText="1"/>
      <protection/>
    </xf>
    <xf numFmtId="49" fontId="9" fillId="0" borderId="10" xfId="34" applyNumberFormat="1" applyFont="1" applyFill="1" applyBorder="1" applyAlignment="1">
      <alignment horizontal="left" vertical="center" wrapText="1"/>
      <protection/>
    </xf>
    <xf numFmtId="0" fontId="9" fillId="0" borderId="10" xfId="34" applyFont="1" applyFill="1" applyBorder="1" applyAlignment="1">
      <alignment horizontal="left" vertical="top" wrapText="1"/>
      <protection/>
    </xf>
    <xf numFmtId="2" fontId="9" fillId="0" borderId="10" xfId="34" applyNumberFormat="1" applyFont="1" applyFill="1" applyBorder="1" applyAlignment="1">
      <alignment horizontal="center" vertical="center" wrapText="1"/>
      <protection/>
    </xf>
    <xf numFmtId="49" fontId="2" fillId="0" borderId="10" xfId="34" applyNumberFormat="1" applyFont="1" applyFill="1" applyBorder="1" applyAlignment="1">
      <alignment horizontal="left" vertical="top" wrapText="1"/>
      <protection/>
    </xf>
    <xf numFmtId="0" fontId="9" fillId="0" borderId="10" xfId="60" applyFont="1" applyFill="1" applyBorder="1" applyAlignment="1" applyProtection="1">
      <alignment horizontal="left" vertical="center" wrapText="1" shrinkToFit="1"/>
      <protection hidden="1"/>
    </xf>
    <xf numFmtId="0" fontId="9" fillId="0" borderId="10" xfId="60" applyFont="1" applyFill="1" applyBorder="1" applyAlignment="1" applyProtection="1">
      <alignment horizontal="left" vertical="center" wrapText="1" shrinkToFit="1"/>
      <protection hidden="1"/>
    </xf>
    <xf numFmtId="0" fontId="2" fillId="0" borderId="10" xfId="34" applyFont="1" applyFill="1" applyBorder="1" applyAlignment="1" applyProtection="1">
      <alignment vertical="top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" fillId="0" borderId="10" xfId="34" applyNumberFormat="1" applyFont="1" applyFill="1" applyBorder="1" applyAlignment="1">
      <alignment horizontal="left" vertical="top" wrapText="1"/>
      <protection/>
    </xf>
    <xf numFmtId="0" fontId="2" fillId="0" borderId="10" xfId="34" applyNumberFormat="1" applyFont="1" applyFill="1" applyBorder="1" applyAlignment="1">
      <alignment horizontal="left" vertical="top" wrapText="1"/>
      <protection/>
    </xf>
    <xf numFmtId="0" fontId="2" fillId="0" borderId="10" xfId="34" applyNumberFormat="1" applyFont="1" applyFill="1" applyBorder="1" applyAlignment="1">
      <alignment horizontal="left" vertical="top" wrapText="1"/>
      <protection/>
    </xf>
    <xf numFmtId="0" fontId="2" fillId="0" borderId="10" xfId="33" applyFont="1" applyFill="1" applyBorder="1" applyAlignment="1" applyProtection="1">
      <alignment vertical="top" wrapText="1"/>
      <protection/>
    </xf>
    <xf numFmtId="0" fontId="9" fillId="0" borderId="10" xfId="33" applyFont="1" applyFill="1" applyBorder="1" applyAlignment="1" applyProtection="1">
      <alignment vertical="top" wrapText="1"/>
      <protection/>
    </xf>
    <xf numFmtId="4" fontId="9" fillId="0" borderId="10" xfId="36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wrapText="1"/>
    </xf>
    <xf numFmtId="0" fontId="9" fillId="0" borderId="10" xfId="33" applyNumberFormat="1" applyFont="1" applyFill="1" applyBorder="1" applyAlignment="1">
      <alignment horizontal="left" wrapText="1"/>
      <protection/>
    </xf>
    <xf numFmtId="2" fontId="9" fillId="0" borderId="10" xfId="33" applyNumberFormat="1" applyFont="1" applyFill="1" applyBorder="1" applyAlignment="1">
      <alignment horizontal="center" vertical="center"/>
      <protection/>
    </xf>
    <xf numFmtId="1" fontId="9" fillId="0" borderId="10" xfId="33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34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left" wrapText="1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 applyProtection="1">
      <alignment horizontal="left" vertical="center" wrapText="1"/>
      <protection/>
    </xf>
    <xf numFmtId="4" fontId="17" fillId="0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2" fillId="0" borderId="10" xfId="33" applyNumberFormat="1" applyFont="1" applyFill="1" applyBorder="1" applyAlignment="1">
      <alignment wrapText="1"/>
      <protection/>
    </xf>
    <xf numFmtId="1" fontId="5" fillId="0" borderId="10" xfId="33" applyNumberFormat="1" applyFont="1" applyFill="1" applyBorder="1" applyAlignment="1">
      <alignment horizontal="center" vertical="center"/>
      <protection/>
    </xf>
    <xf numFmtId="1" fontId="9" fillId="0" borderId="10" xfId="33" applyNumberFormat="1" applyFont="1" applyFill="1" applyBorder="1" applyAlignment="1">
      <alignment horizontal="center" vertical="center"/>
      <protection/>
    </xf>
    <xf numFmtId="1" fontId="2" fillId="0" borderId="10" xfId="33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61" applyFont="1" applyFill="1" applyBorder="1" applyAlignment="1" applyProtection="1">
      <alignment horizontal="center" vertical="center" wrapText="1"/>
      <protection locked="0"/>
    </xf>
    <xf numFmtId="0" fontId="9" fillId="0" borderId="10" xfId="33" applyFont="1" applyFill="1" applyBorder="1" applyAlignment="1">
      <alignment horizontal="left"/>
      <protection/>
    </xf>
    <xf numFmtId="0" fontId="8" fillId="0" borderId="10" xfId="0" applyFont="1" applyFill="1" applyBorder="1" applyAlignment="1" applyProtection="1">
      <alignment horizontal="justify" vertical="center"/>
      <protection hidden="1"/>
    </xf>
    <xf numFmtId="0" fontId="23" fillId="0" borderId="10" xfId="33" applyFont="1" applyFill="1" applyBorder="1" applyAlignment="1">
      <alignment horizontal="center" vertical="center"/>
      <protection/>
    </xf>
    <xf numFmtId="2" fontId="8" fillId="0" borderId="10" xfId="33" applyNumberFormat="1" applyFont="1" applyFill="1" applyBorder="1" applyAlignment="1">
      <alignment horizontal="center" vertical="center"/>
      <protection/>
    </xf>
    <xf numFmtId="168" fontId="8" fillId="0" borderId="10" xfId="33" applyNumberFormat="1" applyFont="1" applyFill="1" applyBorder="1" applyAlignment="1">
      <alignment horizontal="center" vertical="center"/>
      <protection/>
    </xf>
    <xf numFmtId="168" fontId="8" fillId="0" borderId="26" xfId="33" applyNumberFormat="1" applyFont="1" applyFill="1" applyBorder="1" applyAlignment="1">
      <alignment horizontal="center" vertical="center"/>
      <protection/>
    </xf>
    <xf numFmtId="0" fontId="8" fillId="0" borderId="27" xfId="0" applyFont="1" applyFill="1" applyBorder="1" applyAlignment="1" applyProtection="1">
      <alignment horizontal="justify" vertical="center"/>
      <protection hidden="1"/>
    </xf>
    <xf numFmtId="0" fontId="8" fillId="0" borderId="10" xfId="0" applyFont="1" applyFill="1" applyBorder="1" applyAlignment="1" applyProtection="1">
      <alignment horizontal="justify" vertical="center"/>
      <protection hidden="1"/>
    </xf>
    <xf numFmtId="2" fontId="2" fillId="0" borderId="10" xfId="33" applyNumberFormat="1" applyFont="1" applyFill="1" applyBorder="1" applyAlignment="1">
      <alignment horizontal="center" vertical="center"/>
      <protection/>
    </xf>
    <xf numFmtId="168" fontId="2" fillId="0" borderId="10" xfId="3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9" fillId="0" borderId="10" xfId="33" applyFont="1" applyFill="1" applyBorder="1" applyAlignment="1">
      <alignment horizontal="center" vertical="center"/>
      <protection/>
    </xf>
    <xf numFmtId="4" fontId="9" fillId="0" borderId="10" xfId="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" fontId="9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66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 applyProtection="1">
      <alignment horizontal="left" wrapText="1"/>
      <protection/>
    </xf>
    <xf numFmtId="2" fontId="9" fillId="0" borderId="10" xfId="33" applyNumberFormat="1" applyFont="1" applyFill="1" applyBorder="1" applyAlignment="1">
      <alignment horizontal="center" vertical="center" wrapText="1"/>
      <protection/>
    </xf>
    <xf numFmtId="1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top" wrapText="1"/>
    </xf>
    <xf numFmtId="0" fontId="2" fillId="0" borderId="0" xfId="33" applyFont="1" applyFill="1" applyAlignment="1">
      <alignment horizontal="left" wrapText="1"/>
      <protection/>
    </xf>
    <xf numFmtId="0" fontId="2" fillId="0" borderId="0" xfId="33" applyFont="1" applyAlignment="1" applyProtection="1">
      <alignment vertical="top" wrapText="1"/>
      <protection/>
    </xf>
    <xf numFmtId="0" fontId="2" fillId="0" borderId="0" xfId="33" applyFont="1" applyFill="1" applyAlignment="1">
      <alignment horizontal="left" vertical="top" wrapText="1"/>
      <protection/>
    </xf>
    <xf numFmtId="0" fontId="9" fillId="0" borderId="0" xfId="33" applyFont="1" applyAlignment="1" applyProtection="1">
      <alignment horizontal="left" vertical="top" wrapText="1"/>
      <protection/>
    </xf>
    <xf numFmtId="0" fontId="41" fillId="0" borderId="10" xfId="33" applyFont="1" applyFill="1" applyBorder="1" applyAlignment="1" applyProtection="1">
      <alignment horizontal="center" vertical="center"/>
      <protection/>
    </xf>
    <xf numFmtId="0" fontId="6" fillId="0" borderId="28" xfId="33" applyNumberFormat="1" applyFont="1" applyFill="1" applyBorder="1" applyAlignment="1" applyProtection="1">
      <alignment horizontal="center" vertical="center"/>
      <protection/>
    </xf>
    <xf numFmtId="0" fontId="6" fillId="0" borderId="29" xfId="33" applyNumberFormat="1" applyFont="1" applyFill="1" applyBorder="1" applyAlignment="1" applyProtection="1">
      <alignment horizontal="center" vertical="center"/>
      <protection/>
    </xf>
    <xf numFmtId="0" fontId="6" fillId="0" borderId="30" xfId="33" applyNumberFormat="1" applyFont="1" applyFill="1" applyBorder="1" applyAlignment="1" applyProtection="1">
      <alignment horizontal="center" vertical="center"/>
      <protection/>
    </xf>
    <xf numFmtId="14" fontId="2" fillId="0" borderId="14" xfId="33" applyNumberFormat="1" applyFont="1" applyFill="1" applyBorder="1" applyAlignment="1" applyProtection="1">
      <alignment horizontal="center" vertical="center"/>
      <protection/>
    </xf>
    <xf numFmtId="14" fontId="2" fillId="0" borderId="26" xfId="33" applyNumberFormat="1" applyFont="1" applyFill="1" applyBorder="1" applyAlignment="1" applyProtection="1">
      <alignment horizontal="center" vertical="center"/>
      <protection/>
    </xf>
    <xf numFmtId="0" fontId="2" fillId="0" borderId="14" xfId="33" applyFont="1" applyFill="1" applyBorder="1" applyAlignment="1" applyProtection="1">
      <alignment horizontal="center" vertical="center"/>
      <protection locked="0"/>
    </xf>
    <xf numFmtId="0" fontId="2" fillId="0" borderId="26" xfId="33" applyFont="1" applyFill="1" applyBorder="1" applyAlignment="1" applyProtection="1">
      <alignment horizontal="center" vertical="center"/>
      <protection locked="0"/>
    </xf>
    <xf numFmtId="0" fontId="8" fillId="0" borderId="31" xfId="34" applyFont="1" applyFill="1" applyBorder="1" applyAlignment="1">
      <alignment horizontal="center" vertical="center" wrapText="1"/>
      <protection/>
    </xf>
    <xf numFmtId="0" fontId="6" fillId="0" borderId="32" xfId="34" applyFont="1" applyFill="1" applyBorder="1" applyAlignment="1">
      <alignment horizontal="center" vertical="center" textRotation="90" wrapText="1"/>
      <protection/>
    </xf>
    <xf numFmtId="0" fontId="6" fillId="0" borderId="33" xfId="34" applyFont="1" applyFill="1" applyBorder="1" applyAlignment="1">
      <alignment horizontal="center" vertical="center" textRotation="90" wrapText="1"/>
      <protection/>
    </xf>
    <xf numFmtId="0" fontId="6" fillId="0" borderId="22" xfId="34" applyFont="1" applyFill="1" applyBorder="1" applyAlignment="1">
      <alignment horizontal="center" vertical="center" textRotation="90" wrapText="1"/>
      <protection/>
    </xf>
    <xf numFmtId="0" fontId="22" fillId="3" borderId="10" xfId="37" applyFont="1" applyFill="1" applyBorder="1" applyAlignment="1">
      <alignment horizontal="left" vertical="center"/>
      <protection/>
    </xf>
    <xf numFmtId="0" fontId="6" fillId="0" borderId="20" xfId="34" applyFont="1" applyFill="1" applyBorder="1" applyAlignment="1">
      <alignment horizontal="center" vertical="center" textRotation="90" wrapText="1"/>
      <protection/>
    </xf>
    <xf numFmtId="0" fontId="22" fillId="3" borderId="10" xfId="33" applyFont="1" applyFill="1" applyBorder="1" applyAlignment="1">
      <alignment horizontal="left" vertical="center"/>
      <protection/>
    </xf>
    <xf numFmtId="49" fontId="22" fillId="3" borderId="10" xfId="33" applyNumberFormat="1" applyFont="1" applyFill="1" applyBorder="1" applyAlignment="1">
      <alignment horizontal="left" vertical="center"/>
      <protection/>
    </xf>
    <xf numFmtId="0" fontId="10" fillId="8" borderId="20" xfId="34" applyFont="1" applyFill="1" applyBorder="1" applyAlignment="1">
      <alignment horizontal="left" vertical="center" wrapText="1"/>
      <protection/>
    </xf>
    <xf numFmtId="0" fontId="10" fillId="8" borderId="10" xfId="34" applyFont="1" applyFill="1" applyBorder="1" applyAlignment="1">
      <alignment horizontal="left" vertical="center" wrapText="1"/>
      <protection/>
    </xf>
    <xf numFmtId="0" fontId="2" fillId="0" borderId="20" xfId="34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49" fontId="22" fillId="3" borderId="10" xfId="33" applyNumberFormat="1" applyFont="1" applyFill="1" applyBorder="1" applyAlignment="1">
      <alignment horizontal="left"/>
      <protection/>
    </xf>
    <xf numFmtId="0" fontId="6" fillId="3" borderId="10" xfId="34" applyFont="1" applyFill="1" applyBorder="1" applyAlignment="1">
      <alignment horizontal="left" vertical="center" wrapText="1"/>
      <protection/>
    </xf>
    <xf numFmtId="0" fontId="22" fillId="3" borderId="10" xfId="33" applyFont="1" applyFill="1" applyBorder="1" applyAlignment="1">
      <alignment horizontal="left" vertical="center"/>
      <protection/>
    </xf>
    <xf numFmtId="0" fontId="16" fillId="8" borderId="21" xfId="34" applyFont="1" applyFill="1" applyBorder="1" applyAlignment="1">
      <alignment horizontal="center" vertical="center" wrapText="1"/>
      <protection/>
    </xf>
    <xf numFmtId="0" fontId="18" fillId="8" borderId="17" xfId="0" applyFont="1" applyFill="1" applyBorder="1" applyAlignment="1">
      <alignment vertical="center" wrapText="1"/>
    </xf>
    <xf numFmtId="0" fontId="16" fillId="0" borderId="34" xfId="34" applyFont="1" applyFill="1" applyBorder="1" applyAlignment="1">
      <alignment horizontal="center" vertical="center" wrapText="1"/>
      <protection/>
    </xf>
    <xf numFmtId="0" fontId="16" fillId="0" borderId="35" xfId="34" applyFont="1" applyFill="1" applyBorder="1" applyAlignment="1">
      <alignment horizontal="center" vertical="center" wrapText="1"/>
      <protection/>
    </xf>
    <xf numFmtId="0" fontId="16" fillId="0" borderId="36" xfId="34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59" applyFont="1" applyFill="1" applyAlignment="1" applyProtection="1">
      <alignment horizontal="left"/>
      <protection hidden="1"/>
    </xf>
    <xf numFmtId="0" fontId="7" fillId="3" borderId="1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0" fillId="8" borderId="37" xfId="34" applyFont="1" applyFill="1" applyBorder="1" applyAlignment="1">
      <alignment horizontal="left" vertical="center" wrapText="1"/>
      <protection/>
    </xf>
    <xf numFmtId="0" fontId="20" fillId="8" borderId="24" xfId="34" applyFont="1" applyFill="1" applyBorder="1" applyAlignment="1">
      <alignment horizontal="left" vertical="center" wrapText="1"/>
      <protection/>
    </xf>
    <xf numFmtId="0" fontId="7" fillId="3" borderId="12" xfId="0" applyFont="1" applyFill="1" applyBorder="1" applyAlignment="1">
      <alignment horizontal="left" vertical="center" wrapText="1"/>
    </xf>
    <xf numFmtId="0" fontId="10" fillId="0" borderId="20" xfId="34" applyFont="1" applyFill="1" applyBorder="1" applyAlignment="1">
      <alignment horizontal="center" vertical="center" textRotation="90" wrapText="1"/>
      <protection/>
    </xf>
    <xf numFmtId="0" fontId="22" fillId="3" borderId="10" xfId="33" applyFont="1" applyFill="1" applyBorder="1" applyAlignment="1">
      <alignment horizontal="left" vertical="center" wrapText="1"/>
      <protection/>
    </xf>
    <xf numFmtId="49" fontId="22" fillId="3" borderId="10" xfId="34" applyNumberFormat="1" applyFont="1" applyFill="1" applyBorder="1" applyAlignment="1">
      <alignment horizontal="left" vertical="center" wrapText="1"/>
      <protection/>
    </xf>
    <xf numFmtId="0" fontId="16" fillId="8" borderId="20" xfId="34" applyFont="1" applyFill="1" applyBorder="1" applyAlignment="1">
      <alignment horizontal="center" vertical="center" wrapText="1"/>
      <protection/>
    </xf>
    <xf numFmtId="0" fontId="16" fillId="8" borderId="10" xfId="34" applyFont="1" applyFill="1" applyBorder="1" applyAlignment="1">
      <alignment horizontal="center" vertical="center" wrapText="1"/>
      <protection/>
    </xf>
    <xf numFmtId="0" fontId="9" fillId="0" borderId="20" xfId="34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center" vertical="center" wrapText="1"/>
      <protection/>
    </xf>
    <xf numFmtId="0" fontId="9" fillId="0" borderId="11" xfId="34" applyFont="1" applyFill="1" applyBorder="1" applyAlignment="1">
      <alignment horizontal="center" vertical="center" wrapText="1"/>
      <protection/>
    </xf>
    <xf numFmtId="49" fontId="22" fillId="3" borderId="10" xfId="34" applyNumberFormat="1" applyFont="1" applyFill="1" applyBorder="1" applyAlignment="1">
      <alignment vertical="center" wrapText="1"/>
      <protection/>
    </xf>
    <xf numFmtId="49" fontId="22" fillId="3" borderId="10" xfId="38" applyNumberFormat="1" applyFont="1" applyFill="1" applyBorder="1" applyAlignment="1">
      <alignment horizontal="left" vertical="center"/>
      <protection/>
    </xf>
    <xf numFmtId="0" fontId="23" fillId="3" borderId="1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center" vertical="center" textRotation="90" wrapText="1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4" fontId="5" fillId="8" borderId="10" xfId="34" applyNumberFormat="1" applyFont="1" applyFill="1" applyBorder="1" applyAlignment="1">
      <alignment horizontal="center" vertical="center" wrapText="1"/>
      <protection/>
    </xf>
    <xf numFmtId="0" fontId="5" fillId="8" borderId="10" xfId="34" applyFont="1" applyFill="1" applyBorder="1" applyAlignment="1">
      <alignment horizontal="center" vertical="center" wrapText="1"/>
      <protection/>
    </xf>
    <xf numFmtId="0" fontId="5" fillId="0" borderId="35" xfId="34" applyFont="1" applyFill="1" applyBorder="1" applyAlignment="1">
      <alignment horizontal="center" vertical="center" wrapText="1"/>
      <protection/>
    </xf>
    <xf numFmtId="0" fontId="7" fillId="0" borderId="19" xfId="34" applyFont="1" applyFill="1" applyBorder="1" applyAlignment="1" applyProtection="1">
      <alignment horizontal="center" vertical="center" wrapText="1"/>
      <protection/>
    </xf>
    <xf numFmtId="4" fontId="5" fillId="0" borderId="35" xfId="34" applyNumberFormat="1" applyFont="1" applyFill="1" applyBorder="1" applyAlignment="1">
      <alignment horizontal="center" vertical="center" wrapText="1"/>
      <protection/>
    </xf>
    <xf numFmtId="4" fontId="5" fillId="0" borderId="10" xfId="34" applyNumberFormat="1" applyFont="1" applyFill="1" applyBorder="1" applyAlignment="1">
      <alignment horizontal="center" vertical="center" wrapText="1"/>
      <protection/>
    </xf>
    <xf numFmtId="0" fontId="43" fillId="0" borderId="35" xfId="34" applyFont="1" applyFill="1" applyBorder="1" applyAlignment="1">
      <alignment horizontal="center" vertical="center" wrapText="1"/>
      <protection/>
    </xf>
    <xf numFmtId="0" fontId="43" fillId="0" borderId="10" xfId="34" applyFont="1" applyFill="1" applyBorder="1" applyAlignment="1">
      <alignment horizontal="center" vertical="center" wrapText="1"/>
      <protection/>
    </xf>
    <xf numFmtId="0" fontId="46" fillId="0" borderId="34" xfId="34" applyFont="1" applyFill="1" applyBorder="1" applyAlignment="1">
      <alignment horizontal="center" vertical="center" wrapText="1"/>
      <protection/>
    </xf>
    <xf numFmtId="0" fontId="46" fillId="0" borderId="35" xfId="34" applyFont="1" applyFill="1" applyBorder="1" applyAlignment="1">
      <alignment horizontal="center" vertical="center" wrapText="1"/>
      <protection/>
    </xf>
    <xf numFmtId="0" fontId="46" fillId="0" borderId="36" xfId="34" applyFont="1" applyFill="1" applyBorder="1" applyAlignment="1">
      <alignment horizontal="center" vertical="center" wrapText="1"/>
      <protection/>
    </xf>
    <xf numFmtId="0" fontId="43" fillId="0" borderId="35" xfId="34" applyNumberFormat="1" applyFont="1" applyFill="1" applyBorder="1" applyAlignment="1">
      <alignment horizontal="center" vertical="center" wrapText="1"/>
      <protection/>
    </xf>
    <xf numFmtId="0" fontId="43" fillId="0" borderId="10" xfId="34" applyNumberFormat="1" applyFont="1" applyFill="1" applyBorder="1" applyAlignment="1">
      <alignment horizontal="center" vertical="center" wrapText="1"/>
      <protection/>
    </xf>
    <xf numFmtId="49" fontId="43" fillId="0" borderId="35" xfId="34" applyNumberFormat="1" applyFont="1" applyFill="1" applyBorder="1" applyAlignment="1">
      <alignment horizontal="center" vertical="center" wrapText="1"/>
      <protection/>
    </xf>
    <xf numFmtId="49" fontId="43" fillId="0" borderId="10" xfId="34" applyNumberFormat="1" applyFont="1" applyFill="1" applyBorder="1" applyAlignment="1">
      <alignment horizontal="center" vertical="center" wrapText="1"/>
      <protection/>
    </xf>
    <xf numFmtId="0" fontId="5" fillId="0" borderId="36" xfId="34" applyFont="1" applyFill="1" applyBorder="1" applyAlignment="1">
      <alignment horizontal="center" vertical="center" wrapText="1"/>
      <protection/>
    </xf>
    <xf numFmtId="0" fontId="5" fillId="0" borderId="11" xfId="34" applyFont="1" applyFill="1" applyBorder="1" applyAlignment="1">
      <alignment horizontal="center" vertical="center" wrapText="1"/>
      <protection/>
    </xf>
    <xf numFmtId="0" fontId="6" fillId="0" borderId="34" xfId="34" applyFont="1" applyFill="1" applyBorder="1" applyAlignment="1">
      <alignment horizontal="center" vertical="center" textRotation="90" wrapText="1"/>
      <protection/>
    </xf>
    <xf numFmtId="0" fontId="6" fillId="0" borderId="21" xfId="34" applyFont="1" applyFill="1" applyBorder="1" applyAlignment="1">
      <alignment horizontal="center" vertical="center" textRotation="90" wrapText="1"/>
      <protection/>
    </xf>
    <xf numFmtId="49" fontId="9" fillId="0" borderId="35" xfId="34" applyNumberFormat="1" applyFont="1" applyFill="1" applyBorder="1" applyAlignment="1">
      <alignment horizontal="center" vertical="center" wrapText="1"/>
      <protection/>
    </xf>
    <xf numFmtId="49" fontId="9" fillId="0" borderId="10" xfId="34" applyNumberFormat="1" applyFont="1" applyFill="1" applyBorder="1" applyAlignment="1">
      <alignment horizontal="center" vertical="center" wrapText="1"/>
      <protection/>
    </xf>
    <xf numFmtId="0" fontId="10" fillId="8" borderId="38" xfId="34" applyFont="1" applyFill="1" applyBorder="1" applyAlignment="1">
      <alignment horizontal="left" vertical="center" wrapText="1"/>
      <protection/>
    </xf>
    <xf numFmtId="0" fontId="10" fillId="8" borderId="14" xfId="34" applyFont="1" applyFill="1" applyBorder="1" applyAlignment="1">
      <alignment horizontal="left" vertical="center" wrapText="1"/>
      <protection/>
    </xf>
    <xf numFmtId="0" fontId="10" fillId="8" borderId="26" xfId="34" applyFont="1" applyFill="1" applyBorder="1" applyAlignment="1">
      <alignment horizontal="left" vertical="center" wrapText="1"/>
      <protection/>
    </xf>
    <xf numFmtId="0" fontId="6" fillId="8" borderId="20" xfId="34" applyFont="1" applyFill="1" applyBorder="1" applyAlignment="1">
      <alignment horizontal="center" vertical="center" wrapText="1"/>
      <protection/>
    </xf>
    <xf numFmtId="49" fontId="22" fillId="3" borderId="10" xfId="34" applyNumberFormat="1" applyFont="1" applyFill="1" applyBorder="1" applyAlignment="1">
      <alignment horizontal="left" vertical="center"/>
      <protection/>
    </xf>
    <xf numFmtId="49" fontId="22" fillId="3" borderId="10" xfId="33" applyNumberFormat="1" applyFont="1" applyFill="1" applyBorder="1" applyAlignment="1">
      <alignment horizontal="left" vertical="center" wrapText="1"/>
      <protection/>
    </xf>
    <xf numFmtId="0" fontId="22" fillId="3" borderId="10" xfId="34" applyFont="1" applyFill="1" applyBorder="1" applyAlignment="1">
      <alignment horizontal="left" vertical="center" wrapText="1"/>
      <protection/>
    </xf>
    <xf numFmtId="0" fontId="18" fillId="8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10" fillId="0" borderId="32" xfId="34" applyFont="1" applyFill="1" applyBorder="1" applyAlignment="1">
      <alignment horizontal="center" vertical="center" textRotation="90" wrapText="1"/>
      <protection/>
    </xf>
    <xf numFmtId="0" fontId="10" fillId="0" borderId="22" xfId="34" applyFont="1" applyFill="1" applyBorder="1" applyAlignment="1">
      <alignment horizontal="center" vertical="center" textRotation="90" wrapText="1"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50" fillId="0" borderId="0" xfId="33" applyFont="1" applyFill="1" applyAlignment="1">
      <alignment horizontal="center"/>
      <protection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Iau?iue 2 2" xfId="35"/>
    <cellStyle name="Iau?iue 3" xfId="36"/>
    <cellStyle name="Iau?iue_6. Проведення закупівлі" xfId="37"/>
    <cellStyle name="Iau?iue_dodatok 3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nkre1" xfId="59"/>
    <cellStyle name="Обычный_зміни_ПЛАНУ_28.02.ОСВ_№7-Ц!!!" xfId="60"/>
    <cellStyle name="Обычный_План на 2002.ПЗЗ нови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30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34.125" style="5" customWidth="1"/>
    <col min="2" max="2" width="4.625" style="5" customWidth="1"/>
    <col min="3" max="3" width="20.625" style="5" customWidth="1"/>
    <col min="4" max="4" width="4.125" style="5" customWidth="1"/>
    <col min="5" max="5" width="16.625" style="5" customWidth="1"/>
    <col min="6" max="6" width="10.875" style="5" customWidth="1"/>
    <col min="7" max="16384" width="9.125" style="5" customWidth="1"/>
  </cols>
  <sheetData>
    <row r="1" spans="3:6" ht="13.5" customHeight="1">
      <c r="C1" s="1"/>
      <c r="D1" s="1"/>
      <c r="E1" s="1"/>
      <c r="F1" s="50"/>
    </row>
    <row r="2" spans="3:6" ht="15.75" customHeight="1">
      <c r="C2" s="1"/>
      <c r="D2" s="1"/>
      <c r="E2" s="1"/>
      <c r="F2" s="50"/>
    </row>
    <row r="3" spans="3:6" ht="67.5" customHeight="1">
      <c r="C3" s="1"/>
      <c r="D3" s="615"/>
      <c r="E3" s="615"/>
      <c r="F3" s="615"/>
    </row>
    <row r="4" spans="3:6" ht="14.25" customHeight="1">
      <c r="C4" s="1"/>
      <c r="D4" s="1"/>
      <c r="E4" s="1"/>
      <c r="F4" s="50"/>
    </row>
    <row r="5" spans="1:7" ht="15.75" customHeight="1">
      <c r="A5" s="616" t="s">
        <v>463</v>
      </c>
      <c r="B5" s="51"/>
      <c r="C5" s="52"/>
      <c r="D5" s="617" t="s">
        <v>355</v>
      </c>
      <c r="E5" s="617"/>
      <c r="F5" s="617"/>
      <c r="G5" s="52"/>
    </row>
    <row r="6" spans="1:6" ht="15.75" customHeight="1">
      <c r="A6" s="616"/>
      <c r="B6" s="51"/>
      <c r="C6" s="52"/>
      <c r="D6" s="617"/>
      <c r="E6" s="617"/>
      <c r="F6" s="617"/>
    </row>
    <row r="7" spans="1:6" ht="15.75" customHeight="1">
      <c r="A7" s="616"/>
      <c r="B7" s="51"/>
      <c r="C7" s="52"/>
      <c r="D7" s="617"/>
      <c r="E7" s="617"/>
      <c r="F7" s="617"/>
    </row>
    <row r="8" spans="1:6" ht="15.75" customHeight="1">
      <c r="A8" s="616"/>
      <c r="B8" s="51"/>
      <c r="C8" s="53"/>
      <c r="D8" s="617"/>
      <c r="E8" s="617"/>
      <c r="F8" s="617"/>
    </row>
    <row r="9" spans="1:6" ht="15.75" customHeight="1">
      <c r="A9" s="616"/>
      <c r="B9" s="51"/>
      <c r="C9" s="53"/>
      <c r="D9" s="617"/>
      <c r="E9" s="617"/>
      <c r="F9" s="617"/>
    </row>
    <row r="10" spans="1:6" ht="15.75" customHeight="1">
      <c r="A10" s="616"/>
      <c r="B10" s="51"/>
      <c r="C10" s="53"/>
      <c r="D10" s="617"/>
      <c r="E10" s="617"/>
      <c r="F10" s="617"/>
    </row>
    <row r="11" spans="1:6" ht="15.75" customHeight="1">
      <c r="A11" s="616"/>
      <c r="B11" s="51"/>
      <c r="C11" s="53"/>
      <c r="D11" s="617"/>
      <c r="E11" s="617"/>
      <c r="F11" s="617"/>
    </row>
    <row r="12" spans="3:6" ht="31.5" customHeight="1">
      <c r="C12" s="53"/>
      <c r="D12" s="617"/>
      <c r="E12" s="617"/>
      <c r="F12" s="617"/>
    </row>
    <row r="13" spans="3:6" ht="15.75" customHeight="1">
      <c r="C13" s="53"/>
      <c r="D13" s="54"/>
      <c r="E13" s="54"/>
      <c r="F13" s="54"/>
    </row>
    <row r="14" spans="3:4" ht="15.75" customHeight="1">
      <c r="C14" s="55"/>
      <c r="D14" s="55"/>
    </row>
    <row r="15" spans="1:6" ht="30.75" customHeight="1">
      <c r="A15" s="619" t="s">
        <v>647</v>
      </c>
      <c r="B15" s="619"/>
      <c r="C15" s="619"/>
      <c r="D15" s="619"/>
      <c r="E15" s="619"/>
      <c r="F15" s="619"/>
    </row>
    <row r="16" spans="1:6" ht="22.5" customHeight="1">
      <c r="A16" s="56" t="s">
        <v>694</v>
      </c>
      <c r="B16" s="620" t="s">
        <v>650</v>
      </c>
      <c r="C16" s="621"/>
      <c r="D16" s="621"/>
      <c r="E16" s="621"/>
      <c r="F16" s="622"/>
    </row>
    <row r="17" spans="1:6" ht="22.5" customHeight="1">
      <c r="A17" s="57" t="s">
        <v>695</v>
      </c>
      <c r="B17" s="58" t="s">
        <v>648</v>
      </c>
      <c r="C17" s="59">
        <v>43101</v>
      </c>
      <c r="D17" s="60" t="s">
        <v>649</v>
      </c>
      <c r="E17" s="623">
        <v>43465</v>
      </c>
      <c r="F17" s="624"/>
    </row>
    <row r="18" spans="1:6" ht="24" customHeight="1">
      <c r="A18" s="57" t="s">
        <v>696</v>
      </c>
      <c r="B18" s="61" t="s">
        <v>648</v>
      </c>
      <c r="C18" s="62">
        <v>2018</v>
      </c>
      <c r="D18" s="63" t="s">
        <v>649</v>
      </c>
      <c r="E18" s="625">
        <v>2022</v>
      </c>
      <c r="F18" s="626"/>
    </row>
    <row r="19" ht="12.75">
      <c r="H19" s="6"/>
    </row>
    <row r="22" ht="12.75" customHeight="1">
      <c r="A22" s="618" t="s">
        <v>464</v>
      </c>
    </row>
    <row r="23" ht="12.75" customHeight="1">
      <c r="A23" s="618"/>
    </row>
    <row r="24" ht="12.75" customHeight="1">
      <c r="A24" s="618"/>
    </row>
    <row r="25" ht="12.75" customHeight="1">
      <c r="A25" s="618"/>
    </row>
    <row r="26" ht="12.75" customHeight="1">
      <c r="A26" s="618"/>
    </row>
    <row r="27" ht="12.75" customHeight="1">
      <c r="A27" s="618"/>
    </row>
    <row r="28" ht="12.75">
      <c r="A28" s="618"/>
    </row>
    <row r="29" ht="12.75">
      <c r="A29" s="618"/>
    </row>
    <row r="30" ht="12.75">
      <c r="A30" s="172"/>
    </row>
  </sheetData>
  <sheetProtection/>
  <mergeCells count="8">
    <mergeCell ref="D3:F3"/>
    <mergeCell ref="A5:A11"/>
    <mergeCell ref="D5:F12"/>
    <mergeCell ref="A22:A29"/>
    <mergeCell ref="A15:F15"/>
    <mergeCell ref="B16:F16"/>
    <mergeCell ref="E17:F17"/>
    <mergeCell ref="E18:F18"/>
  </mergeCells>
  <printOptions/>
  <pageMargins left="0.75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397"/>
  <sheetViews>
    <sheetView tabSelected="1" view="pageBreakPreview" zoomScale="60" workbookViewId="0" topLeftCell="A1">
      <pane xSplit="3" ySplit="4" topLeftCell="D5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AA383" sqref="AA383"/>
    </sheetView>
  </sheetViews>
  <sheetFormatPr defaultColWidth="9.00390625" defaultRowHeight="12.75"/>
  <cols>
    <col min="1" max="1" width="9.125" style="124" customWidth="1"/>
    <col min="2" max="2" width="8.125" style="115" customWidth="1"/>
    <col min="3" max="3" width="33.875" style="41" customWidth="1"/>
    <col min="4" max="4" width="5.625" style="21" customWidth="1"/>
    <col min="5" max="5" width="10.375" style="134" customWidth="1"/>
    <col min="6" max="6" width="11.00390625" style="21" customWidth="1"/>
    <col min="7" max="7" width="21.375" style="269" customWidth="1"/>
    <col min="8" max="8" width="9.375" style="181" customWidth="1"/>
    <col min="9" max="9" width="18.625" style="269" customWidth="1"/>
    <col min="10" max="10" width="8.00390625" style="21" customWidth="1"/>
    <col min="11" max="11" width="15.125" style="134" customWidth="1"/>
    <col min="12" max="12" width="9.375" style="21" customWidth="1"/>
    <col min="13" max="13" width="16.75390625" style="134" customWidth="1"/>
    <col min="14" max="14" width="8.00390625" style="21" customWidth="1"/>
    <col min="15" max="15" width="17.25390625" style="134" customWidth="1"/>
    <col min="16" max="16" width="8.125" style="21" customWidth="1"/>
    <col min="17" max="17" width="17.75390625" style="134" customWidth="1"/>
    <col min="18" max="18" width="8.125" style="21" customWidth="1"/>
    <col min="19" max="19" width="17.625" style="134" customWidth="1"/>
    <col min="20" max="20" width="14.00390625" style="88" customWidth="1"/>
    <col min="21" max="21" width="12.125" style="21" customWidth="1"/>
    <col min="22" max="22" width="9.625" style="95" customWidth="1"/>
    <col min="23" max="23" width="10.75390625" style="105" customWidth="1"/>
    <col min="24" max="24" width="8.25390625" style="21" customWidth="1"/>
    <col min="25" max="25" width="23.625" style="21" customWidth="1"/>
    <col min="26" max="26" width="22.00390625" style="21" customWidth="1"/>
    <col min="27" max="27" width="24.375" style="21" customWidth="1"/>
    <col min="28" max="28" width="10.875" style="21" bestFit="1" customWidth="1"/>
    <col min="29" max="16384" width="9.125" style="21" customWidth="1"/>
  </cols>
  <sheetData>
    <row r="1" spans="1:25" s="20" customFormat="1" ht="28.5" customHeight="1" thickBot="1">
      <c r="A1" s="123"/>
      <c r="B1" s="674" t="s">
        <v>465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447"/>
    </row>
    <row r="2" spans="1:26" s="20" customFormat="1" ht="15">
      <c r="A2" s="688" t="s">
        <v>528</v>
      </c>
      <c r="B2" s="690" t="s">
        <v>651</v>
      </c>
      <c r="C2" s="673" t="s">
        <v>505</v>
      </c>
      <c r="D2" s="673" t="s">
        <v>506</v>
      </c>
      <c r="E2" s="675" t="s">
        <v>507</v>
      </c>
      <c r="F2" s="673" t="s">
        <v>697</v>
      </c>
      <c r="G2" s="673"/>
      <c r="H2" s="673" t="s">
        <v>508</v>
      </c>
      <c r="I2" s="673"/>
      <c r="J2" s="673"/>
      <c r="K2" s="673"/>
      <c r="L2" s="673" t="s">
        <v>509</v>
      </c>
      <c r="M2" s="673"/>
      <c r="N2" s="673"/>
      <c r="O2" s="673"/>
      <c r="P2" s="673"/>
      <c r="Q2" s="673"/>
      <c r="R2" s="673"/>
      <c r="S2" s="673"/>
      <c r="T2" s="677" t="s">
        <v>510</v>
      </c>
      <c r="U2" s="673" t="s">
        <v>511</v>
      </c>
      <c r="V2" s="682" t="s">
        <v>512</v>
      </c>
      <c r="W2" s="684" t="s">
        <v>513</v>
      </c>
      <c r="X2" s="686" t="s">
        <v>481</v>
      </c>
      <c r="Y2" s="627" t="s">
        <v>550</v>
      </c>
      <c r="Z2" s="669" t="s">
        <v>699</v>
      </c>
    </row>
    <row r="3" spans="1:26" s="20" customFormat="1" ht="24.75" customHeight="1">
      <c r="A3" s="632"/>
      <c r="B3" s="691"/>
      <c r="C3" s="670"/>
      <c r="D3" s="670"/>
      <c r="E3" s="676"/>
      <c r="F3" s="670" t="s">
        <v>514</v>
      </c>
      <c r="G3" s="671" t="s">
        <v>515</v>
      </c>
      <c r="H3" s="672" t="s">
        <v>516</v>
      </c>
      <c r="I3" s="672"/>
      <c r="J3" s="670" t="s">
        <v>517</v>
      </c>
      <c r="K3" s="670"/>
      <c r="L3" s="670" t="s">
        <v>518</v>
      </c>
      <c r="M3" s="670"/>
      <c r="N3" s="670" t="s">
        <v>519</v>
      </c>
      <c r="O3" s="670"/>
      <c r="P3" s="670" t="s">
        <v>520</v>
      </c>
      <c r="Q3" s="670"/>
      <c r="R3" s="670" t="s">
        <v>521</v>
      </c>
      <c r="S3" s="670"/>
      <c r="T3" s="678"/>
      <c r="U3" s="670"/>
      <c r="V3" s="683"/>
      <c r="W3" s="685"/>
      <c r="X3" s="687"/>
      <c r="Y3" s="627"/>
      <c r="Z3" s="669"/>
    </row>
    <row r="4" spans="1:26" s="20" customFormat="1" ht="36.75" customHeight="1">
      <c r="A4" s="632"/>
      <c r="B4" s="691"/>
      <c r="C4" s="670"/>
      <c r="D4" s="670"/>
      <c r="E4" s="676"/>
      <c r="F4" s="670"/>
      <c r="G4" s="671"/>
      <c r="H4" s="227" t="s">
        <v>522</v>
      </c>
      <c r="I4" s="226" t="s">
        <v>515</v>
      </c>
      <c r="J4" s="2" t="s">
        <v>522</v>
      </c>
      <c r="K4" s="130" t="s">
        <v>515</v>
      </c>
      <c r="L4" s="2" t="s">
        <v>514</v>
      </c>
      <c r="M4" s="130" t="s">
        <v>515</v>
      </c>
      <c r="N4" s="2" t="s">
        <v>514</v>
      </c>
      <c r="O4" s="130" t="s">
        <v>515</v>
      </c>
      <c r="P4" s="2" t="s">
        <v>514</v>
      </c>
      <c r="Q4" s="130" t="s">
        <v>515</v>
      </c>
      <c r="R4" s="2" t="s">
        <v>514</v>
      </c>
      <c r="S4" s="130" t="s">
        <v>515</v>
      </c>
      <c r="T4" s="678"/>
      <c r="U4" s="670"/>
      <c r="V4" s="683"/>
      <c r="W4" s="685"/>
      <c r="X4" s="687"/>
      <c r="Y4" s="627"/>
      <c r="Z4" s="669"/>
    </row>
    <row r="5" spans="1:25" s="20" customFormat="1" ht="15.75" thickBot="1">
      <c r="A5" s="689"/>
      <c r="B5" s="112">
        <v>1</v>
      </c>
      <c r="C5" s="79">
        <v>2</v>
      </c>
      <c r="D5" s="79">
        <v>3</v>
      </c>
      <c r="E5" s="131">
        <v>4</v>
      </c>
      <c r="F5" s="79" t="s">
        <v>523</v>
      </c>
      <c r="G5" s="228" t="s">
        <v>524</v>
      </c>
      <c r="H5" s="229">
        <v>7</v>
      </c>
      <c r="I5" s="228">
        <v>8</v>
      </c>
      <c r="J5" s="79">
        <v>9</v>
      </c>
      <c r="K5" s="131">
        <v>10</v>
      </c>
      <c r="L5" s="79">
        <v>11</v>
      </c>
      <c r="M5" s="131">
        <v>12</v>
      </c>
      <c r="N5" s="79">
        <v>13</v>
      </c>
      <c r="O5" s="131">
        <v>14</v>
      </c>
      <c r="P5" s="79">
        <v>15</v>
      </c>
      <c r="Q5" s="131">
        <v>16</v>
      </c>
      <c r="R5" s="79">
        <v>17</v>
      </c>
      <c r="S5" s="131">
        <v>18</v>
      </c>
      <c r="T5" s="86">
        <v>19</v>
      </c>
      <c r="U5" s="79">
        <v>20</v>
      </c>
      <c r="V5" s="93">
        <v>21</v>
      </c>
      <c r="W5" s="100">
        <v>22</v>
      </c>
      <c r="X5" s="80">
        <v>23</v>
      </c>
      <c r="Y5" s="627"/>
    </row>
    <row r="6" spans="1:25" ht="24.75" customHeight="1">
      <c r="A6" s="679" t="s">
        <v>525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1"/>
      <c r="Y6" s="448"/>
    </row>
    <row r="7" spans="1:25" s="148" customFormat="1" ht="24.75" customHeight="1">
      <c r="A7" s="637" t="s">
        <v>613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9"/>
      <c r="Y7" s="449"/>
    </row>
    <row r="8" spans="1:28" s="366" customFormat="1" ht="60">
      <c r="A8" s="658" t="s">
        <v>326</v>
      </c>
      <c r="B8" s="44" t="s">
        <v>167</v>
      </c>
      <c r="C8" s="499" t="s">
        <v>327</v>
      </c>
      <c r="D8" s="38" t="s">
        <v>335</v>
      </c>
      <c r="E8" s="351">
        <v>620.3</v>
      </c>
      <c r="F8" s="352">
        <v>3.62</v>
      </c>
      <c r="G8" s="203">
        <f>F8*E8</f>
        <v>2245.486</v>
      </c>
      <c r="H8" s="196">
        <f>F8</f>
        <v>3.62</v>
      </c>
      <c r="I8" s="203">
        <f>G8</f>
        <v>2245.486</v>
      </c>
      <c r="J8" s="352"/>
      <c r="K8" s="352"/>
      <c r="L8" s="351"/>
      <c r="M8" s="351"/>
      <c r="N8" s="351"/>
      <c r="O8" s="351"/>
      <c r="P8" s="351">
        <v>3.62</v>
      </c>
      <c r="Q8" s="351">
        <v>2245.486</v>
      </c>
      <c r="R8" s="351"/>
      <c r="S8" s="351"/>
      <c r="T8" s="351"/>
      <c r="U8" s="351"/>
      <c r="V8" s="351"/>
      <c r="W8" s="350"/>
      <c r="X8" s="400"/>
      <c r="Y8" s="450" t="s">
        <v>551</v>
      </c>
      <c r="Z8" s="177">
        <f>G8-(M8+O8+Q8+S8)</f>
        <v>0</v>
      </c>
      <c r="AB8" s="367"/>
    </row>
    <row r="9" spans="1:28" s="192" customFormat="1" ht="24.75" customHeight="1">
      <c r="A9" s="658"/>
      <c r="B9" s="640" t="s">
        <v>466</v>
      </c>
      <c r="C9" s="640"/>
      <c r="D9" s="640"/>
      <c r="E9" s="640"/>
      <c r="F9" s="372"/>
      <c r="G9" s="203">
        <f>G8</f>
        <v>2245.486</v>
      </c>
      <c r="H9" s="196"/>
      <c r="I9" s="203">
        <f>I8</f>
        <v>2245.486</v>
      </c>
      <c r="J9" s="196"/>
      <c r="K9" s="196"/>
      <c r="L9" s="203"/>
      <c r="M9" s="203">
        <f>M8</f>
        <v>0</v>
      </c>
      <c r="N9" s="203"/>
      <c r="O9" s="203">
        <f>O8</f>
        <v>0</v>
      </c>
      <c r="P9" s="203"/>
      <c r="Q9" s="203">
        <f>Q8</f>
        <v>2245.486</v>
      </c>
      <c r="R9" s="203"/>
      <c r="S9" s="203">
        <f>S8</f>
        <v>0</v>
      </c>
      <c r="T9" s="203"/>
      <c r="U9" s="203"/>
      <c r="V9" s="203"/>
      <c r="W9" s="205"/>
      <c r="X9" s="272"/>
      <c r="Y9" s="451"/>
      <c r="Z9" s="177">
        <f>G9-(M9+O9+Q9+S9)</f>
        <v>0</v>
      </c>
      <c r="AB9" s="193"/>
    </row>
    <row r="10" spans="1:28" s="192" customFormat="1" ht="60">
      <c r="A10" s="701" t="s">
        <v>438</v>
      </c>
      <c r="B10" s="441" t="s">
        <v>15</v>
      </c>
      <c r="C10" s="499" t="s">
        <v>656</v>
      </c>
      <c r="D10" s="500" t="s">
        <v>335</v>
      </c>
      <c r="E10" s="501">
        <v>550.3</v>
      </c>
      <c r="F10" s="502">
        <v>18.5</v>
      </c>
      <c r="G10" s="203">
        <f>F10*E10</f>
        <v>10180.55</v>
      </c>
      <c r="H10" s="196">
        <f>F10</f>
        <v>18.5</v>
      </c>
      <c r="I10" s="203">
        <f>G10</f>
        <v>10180.55</v>
      </c>
      <c r="J10" s="352"/>
      <c r="K10" s="352"/>
      <c r="L10" s="351"/>
      <c r="M10" s="351"/>
      <c r="N10" s="351"/>
      <c r="O10" s="351"/>
      <c r="P10" s="351"/>
      <c r="Q10" s="351"/>
      <c r="R10" s="351">
        <v>18.5</v>
      </c>
      <c r="S10" s="351">
        <v>10180.55</v>
      </c>
      <c r="T10" s="351"/>
      <c r="U10" s="351"/>
      <c r="V10" s="351"/>
      <c r="W10" s="350"/>
      <c r="X10" s="400"/>
      <c r="Y10" s="451" t="s">
        <v>564</v>
      </c>
      <c r="Z10" s="177">
        <f>G10-(M10+O10+Q10+S10)</f>
        <v>0</v>
      </c>
      <c r="AB10" s="193"/>
    </row>
    <row r="11" spans="1:28" s="192" customFormat="1" ht="24.75" customHeight="1">
      <c r="A11" s="702"/>
      <c r="B11" s="640" t="s">
        <v>473</v>
      </c>
      <c r="C11" s="640"/>
      <c r="D11" s="640"/>
      <c r="E11" s="640"/>
      <c r="F11" s="372"/>
      <c r="G11" s="203">
        <f>SUM(G10)</f>
        <v>10180.55</v>
      </c>
      <c r="H11" s="196"/>
      <c r="I11" s="203">
        <f>SUM(I10)</f>
        <v>10180.55</v>
      </c>
      <c r="J11" s="196"/>
      <c r="K11" s="196"/>
      <c r="L11" s="203"/>
      <c r="M11" s="203">
        <f>SUM(M10)</f>
        <v>0</v>
      </c>
      <c r="N11" s="203"/>
      <c r="O11" s="203">
        <f>SUM(O10)</f>
        <v>0</v>
      </c>
      <c r="P11" s="203"/>
      <c r="Q11" s="203">
        <f>SUM(Q10)</f>
        <v>0</v>
      </c>
      <c r="R11" s="203"/>
      <c r="S11" s="203">
        <f>SUM(S10)</f>
        <v>10180.55</v>
      </c>
      <c r="T11" s="203"/>
      <c r="U11" s="203"/>
      <c r="V11" s="203"/>
      <c r="W11" s="205"/>
      <c r="X11" s="272"/>
      <c r="Y11" s="451"/>
      <c r="Z11" s="177">
        <f>G11-(M11+O11+Q11+S11)</f>
        <v>0</v>
      </c>
      <c r="AB11" s="193"/>
    </row>
    <row r="12" spans="1:26" s="217" customFormat="1" ht="24.75" customHeight="1">
      <c r="A12" s="635" t="s">
        <v>607</v>
      </c>
      <c r="B12" s="636"/>
      <c r="C12" s="636"/>
      <c r="D12" s="220"/>
      <c r="E12" s="219"/>
      <c r="F12" s="220"/>
      <c r="G12" s="219">
        <f>G9+G11</f>
        <v>12426.036</v>
      </c>
      <c r="H12" s="220"/>
      <c r="I12" s="219">
        <f>I9+I11</f>
        <v>12426.036</v>
      </c>
      <c r="J12" s="220"/>
      <c r="K12" s="220"/>
      <c r="L12" s="219"/>
      <c r="M12" s="219">
        <f>M9+M11</f>
        <v>0</v>
      </c>
      <c r="N12" s="219"/>
      <c r="O12" s="219">
        <f>O9+O11</f>
        <v>0</v>
      </c>
      <c r="P12" s="219"/>
      <c r="Q12" s="219">
        <f>Q9+Q11</f>
        <v>2245.486</v>
      </c>
      <c r="R12" s="219"/>
      <c r="S12" s="219">
        <f>S9+S11</f>
        <v>10180.55</v>
      </c>
      <c r="T12" s="219"/>
      <c r="U12" s="219"/>
      <c r="V12" s="219"/>
      <c r="W12" s="222"/>
      <c r="X12" s="401"/>
      <c r="Y12" s="452"/>
      <c r="Z12" s="177">
        <f aca="true" t="shared" si="0" ref="Z12:Z104">G12-(M12+O12+Q12+S12)</f>
        <v>0</v>
      </c>
    </row>
    <row r="13" spans="1:28" ht="24.75" customHeight="1">
      <c r="A13" s="637" t="s">
        <v>476</v>
      </c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9"/>
      <c r="Y13" s="449"/>
      <c r="Z13" s="48">
        <f t="shared" si="0"/>
        <v>0</v>
      </c>
      <c r="AB13" s="138"/>
    </row>
    <row r="14" spans="1:26" ht="34.5" customHeight="1">
      <c r="A14" s="632" t="s">
        <v>56</v>
      </c>
      <c r="B14" s="145" t="s">
        <v>477</v>
      </c>
      <c r="C14" s="503" t="s">
        <v>53</v>
      </c>
      <c r="D14" s="145" t="s">
        <v>527</v>
      </c>
      <c r="E14" s="504">
        <v>533.27</v>
      </c>
      <c r="F14" s="505">
        <v>5.2</v>
      </c>
      <c r="G14" s="180">
        <f>F14*E14</f>
        <v>2773.004</v>
      </c>
      <c r="H14" s="179">
        <f aca="true" t="shared" si="1" ref="H14:I16">F14</f>
        <v>5.2</v>
      </c>
      <c r="I14" s="180">
        <f t="shared" si="1"/>
        <v>2773.004</v>
      </c>
      <c r="J14" s="22"/>
      <c r="K14" s="113"/>
      <c r="L14" s="22"/>
      <c r="M14" s="113"/>
      <c r="N14" s="22"/>
      <c r="O14" s="113"/>
      <c r="P14" s="22"/>
      <c r="Q14" s="113"/>
      <c r="R14" s="22">
        <v>5.2</v>
      </c>
      <c r="S14" s="113">
        <v>2773.004</v>
      </c>
      <c r="T14" s="22"/>
      <c r="U14" s="22"/>
      <c r="V14" s="107"/>
      <c r="W14" s="170"/>
      <c r="X14" s="81"/>
      <c r="Y14" s="20" t="s">
        <v>567</v>
      </c>
      <c r="Z14" s="48">
        <f t="shared" si="0"/>
        <v>0</v>
      </c>
    </row>
    <row r="15" spans="1:26" ht="34.5" customHeight="1">
      <c r="A15" s="632"/>
      <c r="B15" s="145" t="s">
        <v>51</v>
      </c>
      <c r="C15" s="503" t="s">
        <v>54</v>
      </c>
      <c r="D15" s="145" t="s">
        <v>527</v>
      </c>
      <c r="E15" s="504">
        <v>288.19</v>
      </c>
      <c r="F15" s="505">
        <v>19.24</v>
      </c>
      <c r="G15" s="180">
        <f>F15*E15</f>
        <v>5544.7756</v>
      </c>
      <c r="H15" s="179">
        <f t="shared" si="1"/>
        <v>19.24</v>
      </c>
      <c r="I15" s="180">
        <f t="shared" si="1"/>
        <v>5544.7756</v>
      </c>
      <c r="J15" s="22"/>
      <c r="K15" s="113"/>
      <c r="L15" s="22"/>
      <c r="M15" s="113"/>
      <c r="N15" s="22"/>
      <c r="O15" s="113"/>
      <c r="P15" s="22"/>
      <c r="Q15" s="113"/>
      <c r="R15" s="22">
        <v>19.24</v>
      </c>
      <c r="S15" s="113">
        <v>5544.7756</v>
      </c>
      <c r="T15" s="22"/>
      <c r="U15" s="22"/>
      <c r="V15" s="107"/>
      <c r="W15" s="170"/>
      <c r="X15" s="81"/>
      <c r="Y15" s="20" t="s">
        <v>568</v>
      </c>
      <c r="Z15" s="48">
        <f t="shared" si="0"/>
        <v>0</v>
      </c>
    </row>
    <row r="16" spans="1:26" ht="34.5" customHeight="1">
      <c r="A16" s="632"/>
      <c r="B16" s="145" t="s">
        <v>52</v>
      </c>
      <c r="C16" s="503" t="s">
        <v>55</v>
      </c>
      <c r="D16" s="145" t="s">
        <v>527</v>
      </c>
      <c r="E16" s="504">
        <v>429.29</v>
      </c>
      <c r="F16" s="505">
        <v>17.4</v>
      </c>
      <c r="G16" s="180">
        <f>F16*E16</f>
        <v>7469.646</v>
      </c>
      <c r="H16" s="179">
        <f t="shared" si="1"/>
        <v>17.4</v>
      </c>
      <c r="I16" s="180">
        <f t="shared" si="1"/>
        <v>7469.646</v>
      </c>
      <c r="J16" s="22"/>
      <c r="K16" s="113"/>
      <c r="L16" s="22"/>
      <c r="M16" s="113"/>
      <c r="N16" s="22"/>
      <c r="O16" s="113"/>
      <c r="P16" s="22"/>
      <c r="Q16" s="113"/>
      <c r="R16" s="22">
        <v>17.4</v>
      </c>
      <c r="S16" s="113">
        <v>7469.646</v>
      </c>
      <c r="T16" s="22"/>
      <c r="U16" s="22"/>
      <c r="V16" s="107"/>
      <c r="W16" s="170"/>
      <c r="X16" s="81"/>
      <c r="Y16" s="20" t="s">
        <v>569</v>
      </c>
      <c r="Z16" s="48">
        <f t="shared" si="0"/>
        <v>0</v>
      </c>
    </row>
    <row r="17" spans="1:26" s="190" customFormat="1" ht="22.5" customHeight="1">
      <c r="A17" s="632"/>
      <c r="B17" s="640" t="s">
        <v>457</v>
      </c>
      <c r="C17" s="640"/>
      <c r="D17" s="640"/>
      <c r="E17" s="640"/>
      <c r="F17" s="195"/>
      <c r="G17" s="195">
        <f>SUM(G14:G16)</f>
        <v>15787.425599999999</v>
      </c>
      <c r="H17" s="195"/>
      <c r="I17" s="195">
        <f>SUM(I14:I16)</f>
        <v>15787.425599999999</v>
      </c>
      <c r="J17" s="195"/>
      <c r="K17" s="195"/>
      <c r="L17" s="196"/>
      <c r="M17" s="195">
        <f>SUM(M14:M16)</f>
        <v>0</v>
      </c>
      <c r="N17" s="197"/>
      <c r="O17" s="195">
        <f>SUM(O14:O16)</f>
        <v>0</v>
      </c>
      <c r="P17" s="197"/>
      <c r="Q17" s="195">
        <f>SUM(Q14:Q16)</f>
        <v>0</v>
      </c>
      <c r="R17" s="198"/>
      <c r="S17" s="195">
        <f>SUM(S14:S16)</f>
        <v>15787.425599999999</v>
      </c>
      <c r="T17" s="199"/>
      <c r="U17" s="197"/>
      <c r="V17" s="200"/>
      <c r="W17" s="201"/>
      <c r="X17" s="202"/>
      <c r="Y17" s="453"/>
      <c r="Z17" s="48">
        <f t="shared" si="0"/>
        <v>0</v>
      </c>
    </row>
    <row r="18" spans="1:26" ht="45">
      <c r="A18" s="632" t="s">
        <v>326</v>
      </c>
      <c r="B18" s="44" t="s">
        <v>16</v>
      </c>
      <c r="C18" s="506" t="s">
        <v>328</v>
      </c>
      <c r="D18" s="16" t="s">
        <v>335</v>
      </c>
      <c r="E18" s="14">
        <v>560.24</v>
      </c>
      <c r="F18" s="14">
        <v>8.9</v>
      </c>
      <c r="G18" s="174">
        <f>F18*E18</f>
        <v>4986.136</v>
      </c>
      <c r="H18" s="174">
        <f>F18</f>
        <v>8.9</v>
      </c>
      <c r="I18" s="174">
        <f>G18</f>
        <v>4986.136</v>
      </c>
      <c r="J18" s="14"/>
      <c r="K18" s="14"/>
      <c r="L18" s="38"/>
      <c r="M18" s="14"/>
      <c r="N18" s="13"/>
      <c r="O18" s="14"/>
      <c r="P18" s="13"/>
      <c r="Q18" s="14"/>
      <c r="R18" s="32">
        <v>8.9</v>
      </c>
      <c r="S18" s="14">
        <v>4986.136</v>
      </c>
      <c r="T18" s="11"/>
      <c r="U18" s="13"/>
      <c r="V18" s="108"/>
      <c r="W18" s="12"/>
      <c r="X18" s="82"/>
      <c r="Y18" s="450" t="s">
        <v>551</v>
      </c>
      <c r="Z18" s="48">
        <f t="shared" si="0"/>
        <v>0</v>
      </c>
    </row>
    <row r="19" spans="1:26" ht="45">
      <c r="A19" s="632"/>
      <c r="B19" s="44" t="s">
        <v>168</v>
      </c>
      <c r="C19" s="499" t="s">
        <v>334</v>
      </c>
      <c r="D19" s="16" t="s">
        <v>335</v>
      </c>
      <c r="E19" s="14">
        <v>560.3</v>
      </c>
      <c r="F19" s="14">
        <v>8.1</v>
      </c>
      <c r="G19" s="174">
        <f>F19*E19</f>
        <v>4538.429999999999</v>
      </c>
      <c r="H19" s="174">
        <f>F19</f>
        <v>8.1</v>
      </c>
      <c r="I19" s="174">
        <f>G19</f>
        <v>4538.429999999999</v>
      </c>
      <c r="J19" s="14"/>
      <c r="K19" s="14"/>
      <c r="L19" s="38"/>
      <c r="M19" s="14"/>
      <c r="N19" s="13"/>
      <c r="O19" s="14"/>
      <c r="P19" s="13"/>
      <c r="Q19" s="14"/>
      <c r="R19" s="32">
        <v>8.1</v>
      </c>
      <c r="S19" s="14">
        <v>4538.43</v>
      </c>
      <c r="T19" s="11"/>
      <c r="U19" s="13"/>
      <c r="V19" s="108"/>
      <c r="W19" s="12"/>
      <c r="X19" s="82"/>
      <c r="Y19" s="450" t="s">
        <v>551</v>
      </c>
      <c r="Z19" s="48">
        <f t="shared" si="0"/>
        <v>0</v>
      </c>
    </row>
    <row r="20" spans="1:26" s="190" customFormat="1" ht="22.5" customHeight="1">
      <c r="A20" s="632"/>
      <c r="B20" s="640" t="s">
        <v>466</v>
      </c>
      <c r="C20" s="640"/>
      <c r="D20" s="640"/>
      <c r="E20" s="640"/>
      <c r="F20" s="195"/>
      <c r="G20" s="195">
        <f>SUM(G18:G19)</f>
        <v>9524.565999999999</v>
      </c>
      <c r="H20" s="195"/>
      <c r="I20" s="195">
        <f>SUM(I18:I19)</f>
        <v>9524.565999999999</v>
      </c>
      <c r="J20" s="195"/>
      <c r="K20" s="195"/>
      <c r="L20" s="196"/>
      <c r="M20" s="195">
        <f>SUM(M18:M19)</f>
        <v>0</v>
      </c>
      <c r="N20" s="197"/>
      <c r="O20" s="195">
        <f>SUM(O18:O19)</f>
        <v>0</v>
      </c>
      <c r="P20" s="197"/>
      <c r="Q20" s="195">
        <f>SUM(Q18:Q19)</f>
        <v>0</v>
      </c>
      <c r="R20" s="198"/>
      <c r="S20" s="195">
        <f>SUM(S18:S19)</f>
        <v>9524.566</v>
      </c>
      <c r="T20" s="199"/>
      <c r="U20" s="197"/>
      <c r="V20" s="200"/>
      <c r="W20" s="201"/>
      <c r="X20" s="202"/>
      <c r="Y20" s="453"/>
      <c r="Z20" s="48">
        <f t="shared" si="0"/>
        <v>0</v>
      </c>
    </row>
    <row r="21" spans="1:26" s="181" customFormat="1" ht="24.75" customHeight="1">
      <c r="A21" s="635" t="s">
        <v>503</v>
      </c>
      <c r="B21" s="636"/>
      <c r="C21" s="636"/>
      <c r="D21" s="636"/>
      <c r="E21" s="219"/>
      <c r="F21" s="220"/>
      <c r="G21" s="219">
        <f>G17+G20</f>
        <v>25311.991599999998</v>
      </c>
      <c r="H21" s="220"/>
      <c r="I21" s="219">
        <f>I17+I20</f>
        <v>25311.991599999998</v>
      </c>
      <c r="J21" s="220"/>
      <c r="K21" s="219"/>
      <c r="L21" s="220"/>
      <c r="M21" s="219">
        <f>M17+M20</f>
        <v>0</v>
      </c>
      <c r="N21" s="220"/>
      <c r="O21" s="219">
        <f>O17+O20</f>
        <v>0</v>
      </c>
      <c r="P21" s="220"/>
      <c r="Q21" s="219">
        <f>Q17+Q20</f>
        <v>0</v>
      </c>
      <c r="R21" s="220"/>
      <c r="S21" s="219">
        <f>S17+S20</f>
        <v>25311.9916</v>
      </c>
      <c r="T21" s="220"/>
      <c r="U21" s="220"/>
      <c r="V21" s="221"/>
      <c r="W21" s="222"/>
      <c r="X21" s="223"/>
      <c r="Y21" s="455"/>
      <c r="Z21" s="48">
        <f t="shared" si="0"/>
        <v>0</v>
      </c>
    </row>
    <row r="22" spans="1:26" ht="24.75" customHeight="1">
      <c r="A22" s="637" t="s">
        <v>31</v>
      </c>
      <c r="B22" s="638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9"/>
      <c r="Y22" s="449"/>
      <c r="Z22" s="48">
        <f t="shared" si="0"/>
        <v>0</v>
      </c>
    </row>
    <row r="23" spans="1:26" ht="75" customHeight="1">
      <c r="A23" s="632" t="s">
        <v>24</v>
      </c>
      <c r="B23" s="72" t="s">
        <v>17</v>
      </c>
      <c r="C23" s="507" t="s">
        <v>25</v>
      </c>
      <c r="D23" s="32" t="s">
        <v>527</v>
      </c>
      <c r="E23" s="71">
        <v>380</v>
      </c>
      <c r="F23" s="508">
        <v>1</v>
      </c>
      <c r="G23" s="231">
        <f>F23*E23</f>
        <v>380</v>
      </c>
      <c r="H23" s="232">
        <f>F23</f>
        <v>1</v>
      </c>
      <c r="I23" s="231">
        <f>G23</f>
        <v>380</v>
      </c>
      <c r="J23" s="38"/>
      <c r="K23" s="110"/>
      <c r="L23" s="73"/>
      <c r="M23" s="139"/>
      <c r="N23" s="75"/>
      <c r="O23" s="139"/>
      <c r="P23" s="73"/>
      <c r="Q23" s="139"/>
      <c r="R23" s="73">
        <v>1</v>
      </c>
      <c r="S23" s="139">
        <v>380</v>
      </c>
      <c r="T23" s="22"/>
      <c r="U23" s="38"/>
      <c r="V23" s="109"/>
      <c r="W23" s="72"/>
      <c r="X23" s="81"/>
      <c r="Y23" s="20" t="s">
        <v>348</v>
      </c>
      <c r="Z23" s="48">
        <f t="shared" si="0"/>
        <v>0</v>
      </c>
    </row>
    <row r="24" spans="1:26" s="190" customFormat="1" ht="27.75" customHeight="1">
      <c r="A24" s="632"/>
      <c r="B24" s="660" t="s">
        <v>452</v>
      </c>
      <c r="C24" s="660"/>
      <c r="D24" s="660"/>
      <c r="E24" s="660"/>
      <c r="F24" s="208"/>
      <c r="G24" s="207">
        <f>SUM(G23:G23)</f>
        <v>380</v>
      </c>
      <c r="H24" s="208"/>
      <c r="I24" s="207">
        <f>SUM(I23:I23)</f>
        <v>380</v>
      </c>
      <c r="J24" s="196"/>
      <c r="K24" s="203"/>
      <c r="L24" s="209"/>
      <c r="M24" s="207">
        <f>SUM(M23:M23)</f>
        <v>0</v>
      </c>
      <c r="N24" s="210"/>
      <c r="O24" s="207">
        <f>SUM(O23:O23)</f>
        <v>0</v>
      </c>
      <c r="P24" s="209"/>
      <c r="Q24" s="207">
        <f>SUM(Q23:Q23)</f>
        <v>0</v>
      </c>
      <c r="R24" s="209"/>
      <c r="S24" s="207">
        <f>SUM(S23:S23)</f>
        <v>380</v>
      </c>
      <c r="T24" s="211"/>
      <c r="U24" s="196"/>
      <c r="V24" s="204"/>
      <c r="W24" s="205"/>
      <c r="X24" s="206"/>
      <c r="Y24" s="456"/>
      <c r="Z24" s="48">
        <f t="shared" si="0"/>
        <v>0</v>
      </c>
    </row>
    <row r="25" spans="1:26" s="224" customFormat="1" ht="34.5" customHeight="1">
      <c r="A25" s="635" t="s">
        <v>478</v>
      </c>
      <c r="B25" s="636"/>
      <c r="C25" s="636"/>
      <c r="D25" s="636"/>
      <c r="E25" s="219"/>
      <c r="F25" s="220"/>
      <c r="G25" s="219">
        <f>G24</f>
        <v>380</v>
      </c>
      <c r="H25" s="220"/>
      <c r="I25" s="219">
        <f>I24</f>
        <v>380</v>
      </c>
      <c r="J25" s="220"/>
      <c r="K25" s="219"/>
      <c r="L25" s="220"/>
      <c r="M25" s="219">
        <f>M24</f>
        <v>0</v>
      </c>
      <c r="N25" s="220"/>
      <c r="O25" s="219">
        <f>O24</f>
        <v>0</v>
      </c>
      <c r="P25" s="220"/>
      <c r="Q25" s="219">
        <f>Q24</f>
        <v>0</v>
      </c>
      <c r="R25" s="220"/>
      <c r="S25" s="219">
        <f>S24</f>
        <v>380</v>
      </c>
      <c r="T25" s="220"/>
      <c r="U25" s="220"/>
      <c r="V25" s="221"/>
      <c r="W25" s="222"/>
      <c r="X25" s="223"/>
      <c r="Y25" s="455"/>
      <c r="Z25" s="48">
        <f t="shared" si="0"/>
        <v>0</v>
      </c>
    </row>
    <row r="26" spans="1:26" ht="24.75" customHeight="1">
      <c r="A26" s="637" t="s">
        <v>169</v>
      </c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9"/>
      <c r="Y26" s="449"/>
      <c r="Z26" s="48">
        <f t="shared" si="0"/>
        <v>0</v>
      </c>
    </row>
    <row r="27" spans="1:26" ht="50.25" customHeight="1">
      <c r="A27" s="632" t="s">
        <v>24</v>
      </c>
      <c r="B27" s="72" t="s">
        <v>18</v>
      </c>
      <c r="C27" s="507" t="s">
        <v>529</v>
      </c>
      <c r="D27" s="32" t="s">
        <v>531</v>
      </c>
      <c r="E27" s="110">
        <v>38113</v>
      </c>
      <c r="F27" s="110">
        <v>0.2658153</v>
      </c>
      <c r="G27" s="230">
        <f>F27*E27</f>
        <v>10131.018528899998</v>
      </c>
      <c r="H27" s="230">
        <f>F27</f>
        <v>0.2658153</v>
      </c>
      <c r="I27" s="230">
        <f>G27</f>
        <v>10131.018528899998</v>
      </c>
      <c r="J27" s="38"/>
      <c r="K27" s="110"/>
      <c r="L27" s="38"/>
      <c r="M27" s="110"/>
      <c r="N27" s="38"/>
      <c r="O27" s="110"/>
      <c r="P27" s="38">
        <v>0.2658153</v>
      </c>
      <c r="Q27" s="110">
        <v>10131.018528899998</v>
      </c>
      <c r="R27" s="38"/>
      <c r="S27" s="110"/>
      <c r="T27" s="22"/>
      <c r="U27" s="38"/>
      <c r="V27" s="109"/>
      <c r="W27" s="72"/>
      <c r="X27" s="81"/>
      <c r="Y27" s="20" t="s">
        <v>348</v>
      </c>
      <c r="Z27" s="48">
        <f t="shared" si="0"/>
        <v>0</v>
      </c>
    </row>
    <row r="28" spans="1:26" s="178" customFormat="1" ht="24" customHeight="1">
      <c r="A28" s="632"/>
      <c r="B28" s="660" t="s">
        <v>452</v>
      </c>
      <c r="C28" s="660"/>
      <c r="D28" s="660"/>
      <c r="E28" s="660"/>
      <c r="F28" s="173"/>
      <c r="G28" s="173">
        <f>G27</f>
        <v>10131.018528899998</v>
      </c>
      <c r="H28" s="173"/>
      <c r="I28" s="173">
        <f>I27</f>
        <v>10131.018528899998</v>
      </c>
      <c r="J28" s="212"/>
      <c r="K28" s="173"/>
      <c r="L28" s="212"/>
      <c r="M28" s="173">
        <f>M27</f>
        <v>0</v>
      </c>
      <c r="N28" s="212"/>
      <c r="O28" s="173">
        <f>O27</f>
        <v>0</v>
      </c>
      <c r="P28" s="212"/>
      <c r="Q28" s="173">
        <f>Q27</f>
        <v>10131.018528899998</v>
      </c>
      <c r="R28" s="212"/>
      <c r="S28" s="173">
        <f>S27</f>
        <v>0</v>
      </c>
      <c r="T28" s="213"/>
      <c r="U28" s="212"/>
      <c r="V28" s="214"/>
      <c r="W28" s="215"/>
      <c r="X28" s="216"/>
      <c r="Y28" s="457"/>
      <c r="Z28" s="48">
        <f t="shared" si="0"/>
        <v>0</v>
      </c>
    </row>
    <row r="29" spans="1:26" ht="30">
      <c r="A29" s="632" t="s">
        <v>307</v>
      </c>
      <c r="B29" s="72" t="s">
        <v>19</v>
      </c>
      <c r="C29" s="509" t="s">
        <v>305</v>
      </c>
      <c r="D29" s="32" t="s">
        <v>531</v>
      </c>
      <c r="E29" s="14">
        <v>4446.74</v>
      </c>
      <c r="F29" s="14">
        <v>1</v>
      </c>
      <c r="G29" s="174">
        <f>F29*E29</f>
        <v>4446.74</v>
      </c>
      <c r="H29" s="174">
        <f>F29</f>
        <v>1</v>
      </c>
      <c r="I29" s="174">
        <f>G29</f>
        <v>4446.74</v>
      </c>
      <c r="J29" s="14"/>
      <c r="K29" s="14"/>
      <c r="L29" s="13">
        <v>1</v>
      </c>
      <c r="M29" s="14">
        <v>4446.74</v>
      </c>
      <c r="N29" s="25"/>
      <c r="O29" s="14"/>
      <c r="P29" s="13"/>
      <c r="Q29" s="14"/>
      <c r="R29" s="13"/>
      <c r="S29" s="71"/>
      <c r="T29" s="22"/>
      <c r="U29" s="13"/>
      <c r="V29" s="108"/>
      <c r="W29" s="12"/>
      <c r="X29" s="82"/>
      <c r="Y29" s="454" t="s">
        <v>574</v>
      </c>
      <c r="Z29" s="48">
        <f t="shared" si="0"/>
        <v>0</v>
      </c>
    </row>
    <row r="30" spans="1:26" ht="30" customHeight="1">
      <c r="A30" s="632"/>
      <c r="B30" s="72" t="s">
        <v>20</v>
      </c>
      <c r="C30" s="510" t="s">
        <v>306</v>
      </c>
      <c r="D30" s="32" t="s">
        <v>531</v>
      </c>
      <c r="E30" s="14">
        <v>6746.82</v>
      </c>
      <c r="F30" s="14">
        <v>1</v>
      </c>
      <c r="G30" s="174">
        <f>F30*E30</f>
        <v>6746.82</v>
      </c>
      <c r="H30" s="174">
        <f>F30</f>
        <v>1</v>
      </c>
      <c r="I30" s="174">
        <f>G30</f>
        <v>6746.82</v>
      </c>
      <c r="J30" s="14"/>
      <c r="K30" s="14"/>
      <c r="L30" s="13"/>
      <c r="M30" s="14"/>
      <c r="N30" s="25"/>
      <c r="O30" s="14"/>
      <c r="P30" s="13">
        <v>1</v>
      </c>
      <c r="Q30" s="14">
        <v>6746.82</v>
      </c>
      <c r="R30" s="13"/>
      <c r="S30" s="71"/>
      <c r="T30" s="22"/>
      <c r="U30" s="13"/>
      <c r="V30" s="108"/>
      <c r="W30" s="12"/>
      <c r="X30" s="82"/>
      <c r="Y30" s="454" t="s">
        <v>574</v>
      </c>
      <c r="Z30" s="48">
        <f t="shared" si="0"/>
        <v>0</v>
      </c>
    </row>
    <row r="31" spans="1:26" s="190" customFormat="1" ht="28.5" customHeight="1">
      <c r="A31" s="632"/>
      <c r="B31" s="640" t="s">
        <v>462</v>
      </c>
      <c r="C31" s="640"/>
      <c r="D31" s="640"/>
      <c r="E31" s="640"/>
      <c r="F31" s="195"/>
      <c r="G31" s="195">
        <f>SUM(G29:G30)</f>
        <v>11193.56</v>
      </c>
      <c r="H31" s="195"/>
      <c r="I31" s="195">
        <f>SUM(I29:I30)</f>
        <v>11193.56</v>
      </c>
      <c r="J31" s="195"/>
      <c r="K31" s="195"/>
      <c r="L31" s="197"/>
      <c r="M31" s="195">
        <f>SUM(M29:M30)</f>
        <v>4446.74</v>
      </c>
      <c r="N31" s="225"/>
      <c r="O31" s="195">
        <f>SUM(O29:O30)</f>
        <v>0</v>
      </c>
      <c r="P31" s="197"/>
      <c r="Q31" s="195">
        <f>SUM(Q29:Q30)</f>
        <v>6746.82</v>
      </c>
      <c r="R31" s="197"/>
      <c r="S31" s="195">
        <f>SUM(S29:S30)</f>
        <v>0</v>
      </c>
      <c r="T31" s="211"/>
      <c r="U31" s="197"/>
      <c r="V31" s="200"/>
      <c r="W31" s="201"/>
      <c r="X31" s="202"/>
      <c r="Y31" s="453"/>
      <c r="Z31" s="48">
        <f t="shared" si="0"/>
        <v>0</v>
      </c>
    </row>
    <row r="32" spans="1:26" ht="90">
      <c r="A32" s="632" t="s">
        <v>326</v>
      </c>
      <c r="B32" s="72" t="s">
        <v>170</v>
      </c>
      <c r="C32" s="511" t="s">
        <v>336</v>
      </c>
      <c r="D32" s="32" t="s">
        <v>531</v>
      </c>
      <c r="E32" s="14">
        <v>12100</v>
      </c>
      <c r="F32" s="14">
        <v>1</v>
      </c>
      <c r="G32" s="174">
        <f aca="true" t="shared" si="2" ref="G32:G37">F32*E32</f>
        <v>12100</v>
      </c>
      <c r="H32" s="174">
        <f aca="true" t="shared" si="3" ref="H32:I37">F32</f>
        <v>1</v>
      </c>
      <c r="I32" s="174">
        <f t="shared" si="3"/>
        <v>12100</v>
      </c>
      <c r="J32" s="14"/>
      <c r="K32" s="14"/>
      <c r="L32" s="13"/>
      <c r="M32" s="14"/>
      <c r="N32" s="25">
        <v>1</v>
      </c>
      <c r="O32" s="14">
        <v>12100</v>
      </c>
      <c r="P32" s="13"/>
      <c r="Q32" s="14"/>
      <c r="R32" s="13"/>
      <c r="S32" s="71"/>
      <c r="T32" s="22"/>
      <c r="U32" s="13"/>
      <c r="V32" s="108"/>
      <c r="W32" s="12"/>
      <c r="X32" s="82"/>
      <c r="Y32" s="454" t="s">
        <v>552</v>
      </c>
      <c r="Z32" s="48">
        <f t="shared" si="0"/>
        <v>0</v>
      </c>
    </row>
    <row r="33" spans="1:26" ht="60">
      <c r="A33" s="632"/>
      <c r="B33" s="72" t="s">
        <v>171</v>
      </c>
      <c r="C33" s="512" t="s">
        <v>337</v>
      </c>
      <c r="D33" s="32" t="s">
        <v>531</v>
      </c>
      <c r="E33" s="14">
        <v>5741.47</v>
      </c>
      <c r="F33" s="14">
        <v>1</v>
      </c>
      <c r="G33" s="174">
        <f t="shared" si="2"/>
        <v>5741.47</v>
      </c>
      <c r="H33" s="174">
        <f t="shared" si="3"/>
        <v>1</v>
      </c>
      <c r="I33" s="174">
        <f t="shared" si="3"/>
        <v>5741.47</v>
      </c>
      <c r="J33" s="14"/>
      <c r="K33" s="14"/>
      <c r="L33" s="13">
        <v>1</v>
      </c>
      <c r="M33" s="14">
        <v>5741.47</v>
      </c>
      <c r="N33" s="25"/>
      <c r="O33" s="14"/>
      <c r="P33" s="13"/>
      <c r="Q33" s="14"/>
      <c r="R33" s="13"/>
      <c r="S33" s="71"/>
      <c r="T33" s="22"/>
      <c r="U33" s="13"/>
      <c r="V33" s="108"/>
      <c r="W33" s="12"/>
      <c r="X33" s="82"/>
      <c r="Y33" s="454" t="s">
        <v>552</v>
      </c>
      <c r="Z33" s="48">
        <f t="shared" si="0"/>
        <v>0</v>
      </c>
    </row>
    <row r="34" spans="1:26" ht="60">
      <c r="A34" s="632"/>
      <c r="B34" s="72" t="s">
        <v>172</v>
      </c>
      <c r="C34" s="513" t="s">
        <v>338</v>
      </c>
      <c r="D34" s="32" t="s">
        <v>531</v>
      </c>
      <c r="E34" s="14">
        <v>2262.36</v>
      </c>
      <c r="F34" s="14">
        <v>1</v>
      </c>
      <c r="G34" s="174">
        <f t="shared" si="2"/>
        <v>2262.36</v>
      </c>
      <c r="H34" s="174">
        <f aca="true" t="shared" si="4" ref="H34:I36">F34</f>
        <v>1</v>
      </c>
      <c r="I34" s="174">
        <f t="shared" si="4"/>
        <v>2262.36</v>
      </c>
      <c r="J34" s="14"/>
      <c r="K34" s="14"/>
      <c r="L34" s="13">
        <v>1</v>
      </c>
      <c r="M34" s="14">
        <v>2262.36</v>
      </c>
      <c r="N34" s="25"/>
      <c r="O34" s="14"/>
      <c r="P34" s="13"/>
      <c r="Q34" s="14"/>
      <c r="R34" s="13"/>
      <c r="S34" s="71"/>
      <c r="T34" s="22"/>
      <c r="U34" s="13"/>
      <c r="V34" s="108"/>
      <c r="W34" s="12"/>
      <c r="X34" s="82"/>
      <c r="Y34" s="454" t="s">
        <v>552</v>
      </c>
      <c r="Z34" s="48">
        <f t="shared" si="0"/>
        <v>0</v>
      </c>
    </row>
    <row r="35" spans="1:26" ht="60">
      <c r="A35" s="632"/>
      <c r="B35" s="72" t="s">
        <v>173</v>
      </c>
      <c r="C35" s="513" t="s">
        <v>339</v>
      </c>
      <c r="D35" s="32" t="s">
        <v>531</v>
      </c>
      <c r="E35" s="14">
        <v>1565.04</v>
      </c>
      <c r="F35" s="14">
        <v>1</v>
      </c>
      <c r="G35" s="174">
        <f t="shared" si="2"/>
        <v>1565.04</v>
      </c>
      <c r="H35" s="174">
        <f t="shared" si="4"/>
        <v>1</v>
      </c>
      <c r="I35" s="174">
        <f t="shared" si="4"/>
        <v>1565.04</v>
      </c>
      <c r="J35" s="14"/>
      <c r="K35" s="14"/>
      <c r="L35" s="13"/>
      <c r="M35" s="14"/>
      <c r="N35" s="25">
        <v>1</v>
      </c>
      <c r="O35" s="14">
        <v>1565.04</v>
      </c>
      <c r="P35" s="13"/>
      <c r="Q35" s="14"/>
      <c r="R35" s="13"/>
      <c r="S35" s="71"/>
      <c r="T35" s="22"/>
      <c r="U35" s="13"/>
      <c r="V35" s="108"/>
      <c r="W35" s="12"/>
      <c r="X35" s="82"/>
      <c r="Y35" s="454" t="s">
        <v>553</v>
      </c>
      <c r="Z35" s="48">
        <f t="shared" si="0"/>
        <v>0</v>
      </c>
    </row>
    <row r="36" spans="1:26" ht="60">
      <c r="A36" s="632"/>
      <c r="B36" s="72" t="s">
        <v>174</v>
      </c>
      <c r="C36" s="513" t="s">
        <v>340</v>
      </c>
      <c r="D36" s="32" t="s">
        <v>531</v>
      </c>
      <c r="E36" s="14">
        <v>1704.69</v>
      </c>
      <c r="F36" s="14">
        <v>1</v>
      </c>
      <c r="G36" s="174">
        <f t="shared" si="2"/>
        <v>1704.69</v>
      </c>
      <c r="H36" s="174">
        <f t="shared" si="4"/>
        <v>1</v>
      </c>
      <c r="I36" s="174">
        <f t="shared" si="4"/>
        <v>1704.69</v>
      </c>
      <c r="J36" s="14"/>
      <c r="K36" s="14"/>
      <c r="L36" s="13"/>
      <c r="M36" s="14"/>
      <c r="N36" s="25"/>
      <c r="O36" s="14"/>
      <c r="P36" s="13"/>
      <c r="Q36" s="14"/>
      <c r="R36" s="13">
        <v>1</v>
      </c>
      <c r="S36" s="71">
        <v>1704.69</v>
      </c>
      <c r="T36" s="22"/>
      <c r="U36" s="13"/>
      <c r="V36" s="108"/>
      <c r="W36" s="12"/>
      <c r="X36" s="82"/>
      <c r="Y36" s="454" t="s">
        <v>553</v>
      </c>
      <c r="Z36" s="48">
        <f t="shared" si="0"/>
        <v>0</v>
      </c>
    </row>
    <row r="37" spans="1:26" ht="45">
      <c r="A37" s="632"/>
      <c r="B37" s="72" t="s">
        <v>175</v>
      </c>
      <c r="C37" s="506" t="s">
        <v>341</v>
      </c>
      <c r="D37" s="32" t="s">
        <v>531</v>
      </c>
      <c r="E37" s="14">
        <v>15536</v>
      </c>
      <c r="F37" s="14">
        <v>0.64294</v>
      </c>
      <c r="G37" s="174">
        <f t="shared" si="2"/>
        <v>9988.715839999999</v>
      </c>
      <c r="H37" s="174">
        <f t="shared" si="3"/>
        <v>0.64294</v>
      </c>
      <c r="I37" s="174">
        <f t="shared" si="3"/>
        <v>9988.715839999999</v>
      </c>
      <c r="J37" s="14"/>
      <c r="K37" s="14"/>
      <c r="L37" s="13">
        <v>0.64294</v>
      </c>
      <c r="M37" s="14">
        <v>9988.715839999999</v>
      </c>
      <c r="N37" s="25"/>
      <c r="O37" s="14"/>
      <c r="P37" s="13"/>
      <c r="Q37" s="14"/>
      <c r="R37" s="13"/>
      <c r="S37" s="71"/>
      <c r="T37" s="3"/>
      <c r="U37" s="13"/>
      <c r="V37" s="108"/>
      <c r="W37" s="12"/>
      <c r="X37" s="82"/>
      <c r="Y37" s="454" t="s">
        <v>552</v>
      </c>
      <c r="Z37" s="48">
        <f t="shared" si="0"/>
        <v>0</v>
      </c>
    </row>
    <row r="38" spans="1:26" s="190" customFormat="1" ht="23.25" customHeight="1">
      <c r="A38" s="632"/>
      <c r="B38" s="640" t="s">
        <v>466</v>
      </c>
      <c r="C38" s="640"/>
      <c r="D38" s="640"/>
      <c r="E38" s="640"/>
      <c r="F38" s="195"/>
      <c r="G38" s="195">
        <f>SUM(G32:G37)</f>
        <v>33362.27584</v>
      </c>
      <c r="H38" s="195"/>
      <c r="I38" s="195">
        <f>SUM(I32:I37)</f>
        <v>33362.27584</v>
      </c>
      <c r="J38" s="195"/>
      <c r="K38" s="195"/>
      <c r="L38" s="197"/>
      <c r="M38" s="195">
        <f>SUM(M32:M37)</f>
        <v>17992.54584</v>
      </c>
      <c r="N38" s="225"/>
      <c r="O38" s="195">
        <f>SUM(O32:O37)</f>
        <v>13665.04</v>
      </c>
      <c r="P38" s="197"/>
      <c r="Q38" s="195">
        <f>SUM(Q32:Q37)</f>
        <v>0</v>
      </c>
      <c r="R38" s="197"/>
      <c r="S38" s="195">
        <f>SUM(S32:S37)</f>
        <v>1704.69</v>
      </c>
      <c r="T38" s="211"/>
      <c r="U38" s="197"/>
      <c r="V38" s="200"/>
      <c r="W38" s="201"/>
      <c r="X38" s="202"/>
      <c r="Y38" s="453"/>
      <c r="Z38" s="48">
        <f t="shared" si="0"/>
        <v>0</v>
      </c>
    </row>
    <row r="39" spans="1:26" s="224" customFormat="1" ht="34.5" customHeight="1">
      <c r="A39" s="635" t="s">
        <v>504</v>
      </c>
      <c r="B39" s="636"/>
      <c r="C39" s="636"/>
      <c r="D39" s="636"/>
      <c r="E39" s="219"/>
      <c r="F39" s="219"/>
      <c r="G39" s="219">
        <f>G28+G31+G38</f>
        <v>54686.8543689</v>
      </c>
      <c r="H39" s="219"/>
      <c r="I39" s="219">
        <f>I28+I31+I38</f>
        <v>54686.8543689</v>
      </c>
      <c r="J39" s="220"/>
      <c r="K39" s="219"/>
      <c r="L39" s="220"/>
      <c r="M39" s="219">
        <f>M28+M31+M38</f>
        <v>22439.285839999997</v>
      </c>
      <c r="N39" s="220"/>
      <c r="O39" s="219">
        <f>O28+O31+O38</f>
        <v>13665.04</v>
      </c>
      <c r="P39" s="220"/>
      <c r="Q39" s="219">
        <f>Q28+Q31+Q38</f>
        <v>16877.8385289</v>
      </c>
      <c r="R39" s="220"/>
      <c r="S39" s="219">
        <f>S28+S31+S38</f>
        <v>1704.69</v>
      </c>
      <c r="T39" s="220"/>
      <c r="U39" s="220"/>
      <c r="V39" s="221"/>
      <c r="W39" s="222"/>
      <c r="X39" s="223"/>
      <c r="Y39" s="455"/>
      <c r="Z39" s="48">
        <f t="shared" si="0"/>
        <v>0</v>
      </c>
    </row>
    <row r="40" spans="1:26" ht="24.75" customHeight="1">
      <c r="A40" s="637" t="s">
        <v>176</v>
      </c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9"/>
      <c r="Y40" s="449"/>
      <c r="Z40" s="48">
        <f t="shared" si="0"/>
        <v>0</v>
      </c>
    </row>
    <row r="41" spans="1:26" ht="63.75" customHeight="1">
      <c r="A41" s="632" t="s">
        <v>24</v>
      </c>
      <c r="B41" s="72" t="s">
        <v>21</v>
      </c>
      <c r="C41" s="507" t="s">
        <v>26</v>
      </c>
      <c r="D41" s="32" t="s">
        <v>531</v>
      </c>
      <c r="E41" s="110">
        <v>1246.61</v>
      </c>
      <c r="F41" s="110">
        <v>1</v>
      </c>
      <c r="G41" s="230">
        <f>F41*E41</f>
        <v>1246.61</v>
      </c>
      <c r="H41" s="230">
        <f aca="true" t="shared" si="5" ref="H41:I45">F41</f>
        <v>1</v>
      </c>
      <c r="I41" s="230">
        <f t="shared" si="5"/>
        <v>1246.61</v>
      </c>
      <c r="J41" s="110"/>
      <c r="K41" s="110"/>
      <c r="L41" s="110"/>
      <c r="M41" s="110"/>
      <c r="N41" s="110"/>
      <c r="O41" s="110"/>
      <c r="P41" s="110">
        <v>1</v>
      </c>
      <c r="Q41" s="110">
        <v>1246.61</v>
      </c>
      <c r="R41" s="110"/>
      <c r="S41" s="110"/>
      <c r="T41" s="110"/>
      <c r="U41" s="110"/>
      <c r="V41" s="110"/>
      <c r="W41" s="72"/>
      <c r="X41" s="114"/>
      <c r="Y41" s="138" t="s">
        <v>564</v>
      </c>
      <c r="Z41" s="48">
        <f t="shared" si="0"/>
        <v>0</v>
      </c>
    </row>
    <row r="42" spans="1:26" ht="80.25" customHeight="1">
      <c r="A42" s="632"/>
      <c r="B42" s="72" t="s">
        <v>22</v>
      </c>
      <c r="C42" s="507" t="s">
        <v>27</v>
      </c>
      <c r="D42" s="32" t="s">
        <v>531</v>
      </c>
      <c r="E42" s="110">
        <v>1117.59</v>
      </c>
      <c r="F42" s="110">
        <v>1</v>
      </c>
      <c r="G42" s="230">
        <f>F42*E42</f>
        <v>1117.59</v>
      </c>
      <c r="H42" s="230">
        <f t="shared" si="5"/>
        <v>1</v>
      </c>
      <c r="I42" s="230">
        <f t="shared" si="5"/>
        <v>1117.59</v>
      </c>
      <c r="J42" s="110"/>
      <c r="K42" s="110"/>
      <c r="L42" s="110"/>
      <c r="M42" s="110"/>
      <c r="N42" s="110"/>
      <c r="O42" s="110"/>
      <c r="P42" s="110">
        <v>1</v>
      </c>
      <c r="Q42" s="110">
        <v>1117.59</v>
      </c>
      <c r="R42" s="110"/>
      <c r="S42" s="110"/>
      <c r="T42" s="110"/>
      <c r="U42" s="110"/>
      <c r="V42" s="110"/>
      <c r="W42" s="72"/>
      <c r="X42" s="114"/>
      <c r="Y42" s="138" t="s">
        <v>348</v>
      </c>
      <c r="Z42" s="48">
        <f t="shared" si="0"/>
        <v>0</v>
      </c>
    </row>
    <row r="43" spans="1:26" ht="75" customHeight="1">
      <c r="A43" s="632"/>
      <c r="B43" s="72" t="s">
        <v>23</v>
      </c>
      <c r="C43" s="507" t="s">
        <v>28</v>
      </c>
      <c r="D43" s="32" t="s">
        <v>531</v>
      </c>
      <c r="E43" s="110">
        <v>776.49</v>
      </c>
      <c r="F43" s="110">
        <v>1</v>
      </c>
      <c r="G43" s="230">
        <f>F43*E43</f>
        <v>776.49</v>
      </c>
      <c r="H43" s="230">
        <f t="shared" si="5"/>
        <v>1</v>
      </c>
      <c r="I43" s="230">
        <f t="shared" si="5"/>
        <v>776.49</v>
      </c>
      <c r="J43" s="110"/>
      <c r="K43" s="110"/>
      <c r="L43" s="110"/>
      <c r="M43" s="110"/>
      <c r="N43" s="110"/>
      <c r="O43" s="110"/>
      <c r="P43" s="110"/>
      <c r="Q43" s="110"/>
      <c r="R43" s="110">
        <v>1</v>
      </c>
      <c r="S43" s="110">
        <v>776.49</v>
      </c>
      <c r="T43" s="110"/>
      <c r="U43" s="110"/>
      <c r="V43" s="110"/>
      <c r="W43" s="72"/>
      <c r="X43" s="114"/>
      <c r="Y43" s="138" t="s">
        <v>348</v>
      </c>
      <c r="Z43" s="48">
        <f t="shared" si="0"/>
        <v>0</v>
      </c>
    </row>
    <row r="44" spans="1:26" s="190" customFormat="1" ht="24.75" customHeight="1">
      <c r="A44" s="632"/>
      <c r="B44" s="660" t="s">
        <v>452</v>
      </c>
      <c r="C44" s="660"/>
      <c r="D44" s="660"/>
      <c r="E44" s="660"/>
      <c r="F44" s="203"/>
      <c r="G44" s="203">
        <f>SUM(G41:G43)</f>
        <v>3140.6899999999996</v>
      </c>
      <c r="H44" s="203"/>
      <c r="I44" s="203">
        <f t="shared" si="5"/>
        <v>3140.6899999999996</v>
      </c>
      <c r="J44" s="203"/>
      <c r="K44" s="203"/>
      <c r="L44" s="203"/>
      <c r="M44" s="203">
        <f>SUM(M41:M43)</f>
        <v>0</v>
      </c>
      <c r="N44" s="203"/>
      <c r="O44" s="203">
        <f>SUM(O41:O43)</f>
        <v>0</v>
      </c>
      <c r="P44" s="203"/>
      <c r="Q44" s="203">
        <f>SUM(Q41:Q43)</f>
        <v>2364.2</v>
      </c>
      <c r="R44" s="203"/>
      <c r="S44" s="203">
        <f>SUM(S41:S43)</f>
        <v>776.49</v>
      </c>
      <c r="T44" s="203"/>
      <c r="U44" s="203"/>
      <c r="V44" s="203"/>
      <c r="W44" s="205"/>
      <c r="X44" s="272"/>
      <c r="Y44" s="451"/>
      <c r="Z44" s="48">
        <f t="shared" si="0"/>
        <v>0</v>
      </c>
    </row>
    <row r="45" spans="1:26" ht="78.75">
      <c r="A45" s="632" t="s">
        <v>56</v>
      </c>
      <c r="B45" s="72" t="s">
        <v>177</v>
      </c>
      <c r="C45" s="514" t="s">
        <v>100</v>
      </c>
      <c r="D45" s="11" t="s">
        <v>531</v>
      </c>
      <c r="E45" s="113">
        <v>2766.67</v>
      </c>
      <c r="F45" s="113">
        <v>1</v>
      </c>
      <c r="G45" s="180">
        <f>F45*E45</f>
        <v>2766.67</v>
      </c>
      <c r="H45" s="180">
        <f>F45</f>
        <v>1</v>
      </c>
      <c r="I45" s="180">
        <f t="shared" si="5"/>
        <v>2766.67</v>
      </c>
      <c r="J45" s="113"/>
      <c r="K45" s="113"/>
      <c r="L45" s="113">
        <v>1</v>
      </c>
      <c r="M45" s="113">
        <v>2766.67</v>
      </c>
      <c r="N45" s="113"/>
      <c r="O45" s="113"/>
      <c r="P45" s="113"/>
      <c r="Q45" s="113"/>
      <c r="R45" s="113"/>
      <c r="S45" s="113"/>
      <c r="T45" s="113"/>
      <c r="U45" s="113"/>
      <c r="V45" s="18"/>
      <c r="W45" s="44"/>
      <c r="X45" s="114"/>
      <c r="Y45" s="138" t="s">
        <v>570</v>
      </c>
      <c r="Z45" s="48">
        <f t="shared" si="0"/>
        <v>0</v>
      </c>
    </row>
    <row r="46" spans="1:26" ht="78.75">
      <c r="A46" s="632"/>
      <c r="B46" s="72" t="s">
        <v>614</v>
      </c>
      <c r="C46" s="514" t="s">
        <v>101</v>
      </c>
      <c r="D46" s="11" t="s">
        <v>531</v>
      </c>
      <c r="E46" s="113">
        <v>4433.33</v>
      </c>
      <c r="F46" s="113">
        <v>2</v>
      </c>
      <c r="G46" s="180">
        <f>F46*E46</f>
        <v>8866.66</v>
      </c>
      <c r="H46" s="180">
        <f>F46</f>
        <v>2</v>
      </c>
      <c r="I46" s="180">
        <f>G46</f>
        <v>8866.66</v>
      </c>
      <c r="J46" s="113"/>
      <c r="K46" s="113"/>
      <c r="L46" s="113">
        <v>2</v>
      </c>
      <c r="M46" s="113">
        <v>8866.66</v>
      </c>
      <c r="N46" s="113"/>
      <c r="O46" s="113"/>
      <c r="P46" s="113"/>
      <c r="Q46" s="113"/>
      <c r="R46" s="113"/>
      <c r="S46" s="113"/>
      <c r="T46" s="113"/>
      <c r="U46" s="113"/>
      <c r="V46" s="18"/>
      <c r="W46" s="44"/>
      <c r="X46" s="114"/>
      <c r="Y46" s="138" t="s">
        <v>347</v>
      </c>
      <c r="Z46" s="48">
        <f t="shared" si="0"/>
        <v>0</v>
      </c>
    </row>
    <row r="47" spans="1:26" ht="78.75">
      <c r="A47" s="632"/>
      <c r="B47" s="72" t="s">
        <v>615</v>
      </c>
      <c r="C47" s="514" t="s">
        <v>102</v>
      </c>
      <c r="D47" s="11" t="s">
        <v>531</v>
      </c>
      <c r="E47" s="113">
        <v>3216.66</v>
      </c>
      <c r="F47" s="23">
        <v>1</v>
      </c>
      <c r="G47" s="180">
        <f>F47*E47</f>
        <v>3216.66</v>
      </c>
      <c r="H47" s="180">
        <f>F47</f>
        <v>1</v>
      </c>
      <c r="I47" s="180">
        <f>G47</f>
        <v>3216.66</v>
      </c>
      <c r="J47" s="22"/>
      <c r="K47" s="113"/>
      <c r="L47" s="23"/>
      <c r="M47" s="113"/>
      <c r="N47" s="23">
        <v>1</v>
      </c>
      <c r="O47" s="113">
        <v>3216.66</v>
      </c>
      <c r="P47" s="23"/>
      <c r="Q47" s="113"/>
      <c r="R47" s="23"/>
      <c r="S47" s="113"/>
      <c r="T47" s="11"/>
      <c r="U47" s="22"/>
      <c r="V47" s="107"/>
      <c r="W47" s="111"/>
      <c r="X47" s="81"/>
      <c r="Y47" s="20" t="s">
        <v>347</v>
      </c>
      <c r="Z47" s="48">
        <f t="shared" si="0"/>
        <v>0</v>
      </c>
    </row>
    <row r="48" spans="1:26" ht="106.5" customHeight="1">
      <c r="A48" s="632"/>
      <c r="B48" s="72" t="s">
        <v>616</v>
      </c>
      <c r="C48" s="514" t="s">
        <v>289</v>
      </c>
      <c r="D48" s="11" t="s">
        <v>531</v>
      </c>
      <c r="E48" s="113">
        <v>900</v>
      </c>
      <c r="F48" s="23">
        <v>1</v>
      </c>
      <c r="G48" s="180">
        <f>F48*E48</f>
        <v>900</v>
      </c>
      <c r="H48" s="180">
        <f>F48</f>
        <v>1</v>
      </c>
      <c r="I48" s="180">
        <f>G48</f>
        <v>900</v>
      </c>
      <c r="J48" s="22"/>
      <c r="K48" s="113"/>
      <c r="L48" s="23">
        <v>1</v>
      </c>
      <c r="M48" s="113">
        <v>900</v>
      </c>
      <c r="N48" s="23"/>
      <c r="O48" s="113"/>
      <c r="P48" s="23"/>
      <c r="Q48" s="113"/>
      <c r="R48" s="23"/>
      <c r="S48" s="113"/>
      <c r="T48" s="11"/>
      <c r="U48" s="22"/>
      <c r="V48" s="107"/>
      <c r="W48" s="111"/>
      <c r="X48" s="81"/>
      <c r="Y48" s="20" t="s">
        <v>571</v>
      </c>
      <c r="Z48" s="48">
        <f t="shared" si="0"/>
        <v>0</v>
      </c>
    </row>
    <row r="49" spans="1:26" ht="47.25">
      <c r="A49" s="632"/>
      <c r="B49" s="72" t="s">
        <v>459</v>
      </c>
      <c r="C49" s="514" t="s">
        <v>57</v>
      </c>
      <c r="D49" s="11" t="s">
        <v>531</v>
      </c>
      <c r="E49" s="113">
        <v>5025.52</v>
      </c>
      <c r="F49" s="23">
        <v>1</v>
      </c>
      <c r="G49" s="180">
        <f>F49*E49</f>
        <v>5025.52</v>
      </c>
      <c r="H49" s="180">
        <f>F49</f>
        <v>1</v>
      </c>
      <c r="I49" s="180">
        <f>G49</f>
        <v>5025.52</v>
      </c>
      <c r="J49" s="22"/>
      <c r="K49" s="113"/>
      <c r="L49" s="23"/>
      <c r="M49" s="113"/>
      <c r="N49" s="23"/>
      <c r="O49" s="113"/>
      <c r="P49" s="23">
        <v>1</v>
      </c>
      <c r="Q49" s="113">
        <v>5025.52</v>
      </c>
      <c r="R49" s="23"/>
      <c r="S49" s="113"/>
      <c r="T49" s="11"/>
      <c r="U49" s="22"/>
      <c r="V49" s="107"/>
      <c r="W49" s="111"/>
      <c r="X49" s="81"/>
      <c r="Y49" s="20" t="s">
        <v>569</v>
      </c>
      <c r="Z49" s="48">
        <f t="shared" si="0"/>
        <v>0</v>
      </c>
    </row>
    <row r="50" spans="1:26" s="190" customFormat="1" ht="24.75" customHeight="1">
      <c r="A50" s="632"/>
      <c r="B50" s="660" t="s">
        <v>457</v>
      </c>
      <c r="C50" s="660"/>
      <c r="D50" s="660"/>
      <c r="E50" s="660"/>
      <c r="F50" s="234"/>
      <c r="G50" s="233">
        <f>SUM(G45:G49)</f>
        <v>20775.510000000002</v>
      </c>
      <c r="H50" s="234"/>
      <c r="I50" s="233">
        <f>G50</f>
        <v>20775.510000000002</v>
      </c>
      <c r="J50" s="211"/>
      <c r="K50" s="233"/>
      <c r="L50" s="234"/>
      <c r="M50" s="233">
        <f>SUM(M45:M49)</f>
        <v>12533.33</v>
      </c>
      <c r="N50" s="234"/>
      <c r="O50" s="233">
        <f>SUM(O45:O49)</f>
        <v>3216.66</v>
      </c>
      <c r="P50" s="234"/>
      <c r="Q50" s="233">
        <f>SUM(Q45:Q49)</f>
        <v>5025.52</v>
      </c>
      <c r="R50" s="234"/>
      <c r="S50" s="233">
        <f>SUM(S45:S49)</f>
        <v>0</v>
      </c>
      <c r="T50" s="211"/>
      <c r="U50" s="211"/>
      <c r="V50" s="273"/>
      <c r="W50" s="274"/>
      <c r="X50" s="206"/>
      <c r="Y50" s="456"/>
      <c r="Z50" s="48">
        <f t="shared" si="0"/>
        <v>0</v>
      </c>
    </row>
    <row r="51" spans="1:26" s="77" customFormat="1" ht="30">
      <c r="A51" s="632" t="s">
        <v>307</v>
      </c>
      <c r="B51" s="435" t="s">
        <v>178</v>
      </c>
      <c r="C51" s="515" t="s">
        <v>308</v>
      </c>
      <c r="D51" s="24" t="s">
        <v>297</v>
      </c>
      <c r="E51" s="45">
        <v>4207.18</v>
      </c>
      <c r="F51" s="516">
        <v>1</v>
      </c>
      <c r="G51" s="235">
        <f>F51*E51</f>
        <v>4207.18</v>
      </c>
      <c r="H51" s="236">
        <f aca="true" t="shared" si="6" ref="H51:I55">F51</f>
        <v>1</v>
      </c>
      <c r="I51" s="235">
        <f t="shared" si="6"/>
        <v>4207.18</v>
      </c>
      <c r="J51" s="16"/>
      <c r="K51" s="45"/>
      <c r="L51" s="18">
        <v>1</v>
      </c>
      <c r="M51" s="45">
        <v>4207.18</v>
      </c>
      <c r="N51" s="25"/>
      <c r="O51" s="45"/>
      <c r="P51" s="25"/>
      <c r="Q51" s="45"/>
      <c r="R51" s="25"/>
      <c r="S51" s="45"/>
      <c r="T51" s="11"/>
      <c r="U51" s="39"/>
      <c r="V51" s="107"/>
      <c r="W51" s="44"/>
      <c r="X51" s="361"/>
      <c r="Y51" s="454" t="s">
        <v>574</v>
      </c>
      <c r="Z51" s="48">
        <f t="shared" si="0"/>
        <v>0</v>
      </c>
    </row>
    <row r="52" spans="1:26" s="77" customFormat="1" ht="30">
      <c r="A52" s="632"/>
      <c r="B52" s="435" t="s">
        <v>179</v>
      </c>
      <c r="C52" s="515" t="s">
        <v>309</v>
      </c>
      <c r="D52" s="24" t="s">
        <v>297</v>
      </c>
      <c r="E52" s="45">
        <v>3168.45</v>
      </c>
      <c r="F52" s="516">
        <v>1</v>
      </c>
      <c r="G52" s="235">
        <f>F52*E52</f>
        <v>3168.45</v>
      </c>
      <c r="H52" s="236">
        <f t="shared" si="6"/>
        <v>1</v>
      </c>
      <c r="I52" s="235">
        <f t="shared" si="6"/>
        <v>3168.45</v>
      </c>
      <c r="J52" s="16"/>
      <c r="K52" s="45"/>
      <c r="L52" s="18"/>
      <c r="M52" s="45"/>
      <c r="N52" s="25">
        <v>1</v>
      </c>
      <c r="O52" s="45">
        <v>3168.45</v>
      </c>
      <c r="P52" s="25"/>
      <c r="Q52" s="45"/>
      <c r="R52" s="25"/>
      <c r="S52" s="45"/>
      <c r="T52" s="11"/>
      <c r="U52" s="39"/>
      <c r="V52" s="107"/>
      <c r="W52" s="44"/>
      <c r="X52" s="361"/>
      <c r="Y52" s="454" t="s">
        <v>574</v>
      </c>
      <c r="Z52" s="48">
        <f t="shared" si="0"/>
        <v>0</v>
      </c>
    </row>
    <row r="53" spans="1:26" s="77" customFormat="1" ht="30">
      <c r="A53" s="632"/>
      <c r="B53" s="435" t="s">
        <v>180</v>
      </c>
      <c r="C53" s="515" t="s">
        <v>310</v>
      </c>
      <c r="D53" s="24" t="s">
        <v>297</v>
      </c>
      <c r="E53" s="45">
        <v>3936.19</v>
      </c>
      <c r="F53" s="516">
        <v>1</v>
      </c>
      <c r="G53" s="235">
        <f>F53*E53</f>
        <v>3936.19</v>
      </c>
      <c r="H53" s="236">
        <f t="shared" si="6"/>
        <v>1</v>
      </c>
      <c r="I53" s="235">
        <f t="shared" si="6"/>
        <v>3936.19</v>
      </c>
      <c r="J53" s="16"/>
      <c r="K53" s="45"/>
      <c r="L53" s="18"/>
      <c r="M53" s="45"/>
      <c r="N53" s="25">
        <v>1</v>
      </c>
      <c r="O53" s="45">
        <v>3936.19</v>
      </c>
      <c r="P53" s="25"/>
      <c r="Q53" s="45"/>
      <c r="R53" s="25"/>
      <c r="S53" s="45"/>
      <c r="T53" s="11"/>
      <c r="U53" s="39"/>
      <c r="V53" s="107"/>
      <c r="W53" s="44"/>
      <c r="X53" s="361"/>
      <c r="Y53" s="454" t="s">
        <v>574</v>
      </c>
      <c r="Z53" s="48">
        <f t="shared" si="0"/>
        <v>0</v>
      </c>
    </row>
    <row r="54" spans="1:26" s="77" customFormat="1" ht="30">
      <c r="A54" s="632"/>
      <c r="B54" s="435" t="s">
        <v>181</v>
      </c>
      <c r="C54" s="515" t="s">
        <v>311</v>
      </c>
      <c r="D54" s="24" t="s">
        <v>297</v>
      </c>
      <c r="E54" s="45">
        <v>3209.27</v>
      </c>
      <c r="F54" s="516">
        <v>1</v>
      </c>
      <c r="G54" s="235">
        <f>F54*E54</f>
        <v>3209.27</v>
      </c>
      <c r="H54" s="236">
        <f t="shared" si="6"/>
        <v>1</v>
      </c>
      <c r="I54" s="235">
        <f t="shared" si="6"/>
        <v>3209.27</v>
      </c>
      <c r="J54" s="16"/>
      <c r="K54" s="45"/>
      <c r="L54" s="18"/>
      <c r="M54" s="45"/>
      <c r="N54" s="25">
        <v>1</v>
      </c>
      <c r="O54" s="45">
        <v>3209.27</v>
      </c>
      <c r="P54" s="25"/>
      <c r="Q54" s="45"/>
      <c r="R54" s="25"/>
      <c r="S54" s="45"/>
      <c r="T54" s="11"/>
      <c r="U54" s="39"/>
      <c r="V54" s="107"/>
      <c r="W54" s="44"/>
      <c r="X54" s="361"/>
      <c r="Y54" s="454" t="s">
        <v>574</v>
      </c>
      <c r="Z54" s="48">
        <f t="shared" si="0"/>
        <v>0</v>
      </c>
    </row>
    <row r="55" spans="1:26" s="77" customFormat="1" ht="30">
      <c r="A55" s="632"/>
      <c r="B55" s="435" t="s">
        <v>182</v>
      </c>
      <c r="C55" s="515" t="s">
        <v>312</v>
      </c>
      <c r="D55" s="24" t="s">
        <v>297</v>
      </c>
      <c r="E55" s="45">
        <v>3432.96</v>
      </c>
      <c r="F55" s="516">
        <v>1</v>
      </c>
      <c r="G55" s="235">
        <f>F55*E55</f>
        <v>3432.96</v>
      </c>
      <c r="H55" s="236">
        <f t="shared" si="6"/>
        <v>1</v>
      </c>
      <c r="I55" s="235">
        <f t="shared" si="6"/>
        <v>3432.96</v>
      </c>
      <c r="J55" s="16"/>
      <c r="K55" s="45"/>
      <c r="L55" s="18"/>
      <c r="M55" s="45"/>
      <c r="N55" s="25">
        <v>1</v>
      </c>
      <c r="O55" s="45">
        <v>3432.96</v>
      </c>
      <c r="P55" s="25"/>
      <c r="Q55" s="45"/>
      <c r="R55" s="25"/>
      <c r="S55" s="45"/>
      <c r="T55" s="11"/>
      <c r="U55" s="39"/>
      <c r="V55" s="107"/>
      <c r="W55" s="44"/>
      <c r="X55" s="361"/>
      <c r="Y55" s="454" t="s">
        <v>574</v>
      </c>
      <c r="Z55" s="48">
        <f t="shared" si="0"/>
        <v>0</v>
      </c>
    </row>
    <row r="56" spans="1:26" s="77" customFormat="1" ht="24.75" customHeight="1">
      <c r="A56" s="632"/>
      <c r="B56" s="667" t="s">
        <v>462</v>
      </c>
      <c r="C56" s="667"/>
      <c r="D56" s="667"/>
      <c r="E56" s="667"/>
      <c r="F56" s="275"/>
      <c r="G56" s="237">
        <f>SUM(G51:G55)</f>
        <v>17954.05</v>
      </c>
      <c r="H56" s="225"/>
      <c r="I56" s="237">
        <f>SUM(I51:I55)</f>
        <v>17954.05</v>
      </c>
      <c r="J56" s="194"/>
      <c r="K56" s="237"/>
      <c r="L56" s="276"/>
      <c r="M56" s="237">
        <f>SUM(M51:M55)</f>
        <v>4207.18</v>
      </c>
      <c r="N56" s="225"/>
      <c r="O56" s="237">
        <f>SUM(O51:O55)</f>
        <v>13746.869999999999</v>
      </c>
      <c r="P56" s="225"/>
      <c r="Q56" s="237">
        <f>SUM(Q51:Q55)</f>
        <v>0</v>
      </c>
      <c r="R56" s="225"/>
      <c r="S56" s="237">
        <f>SUM(S51:S55)</f>
        <v>0</v>
      </c>
      <c r="T56" s="199"/>
      <c r="U56" s="277"/>
      <c r="V56" s="273"/>
      <c r="W56" s="274"/>
      <c r="X56" s="360"/>
      <c r="Y56" s="458"/>
      <c r="Z56" s="48">
        <f t="shared" si="0"/>
        <v>0</v>
      </c>
    </row>
    <row r="57" spans="1:26" ht="83.25" customHeight="1">
      <c r="A57" s="632" t="s">
        <v>438</v>
      </c>
      <c r="B57" s="72" t="s">
        <v>183</v>
      </c>
      <c r="C57" s="43" t="s">
        <v>431</v>
      </c>
      <c r="D57" s="11" t="s">
        <v>531</v>
      </c>
      <c r="E57" s="22">
        <v>2291.75</v>
      </c>
      <c r="F57" s="517">
        <v>1</v>
      </c>
      <c r="G57" s="180">
        <f aca="true" t="shared" si="7" ref="G57:G62">F57*E57</f>
        <v>2291.75</v>
      </c>
      <c r="H57" s="179">
        <f aca="true" t="shared" si="8" ref="H57:I62">F57</f>
        <v>1</v>
      </c>
      <c r="I57" s="180">
        <f t="shared" si="8"/>
        <v>2291.75</v>
      </c>
      <c r="J57" s="22"/>
      <c r="K57" s="113"/>
      <c r="L57" s="22"/>
      <c r="M57" s="113"/>
      <c r="N57" s="22"/>
      <c r="O57" s="113"/>
      <c r="P57" s="22"/>
      <c r="Q57" s="113"/>
      <c r="R57" s="22">
        <v>1</v>
      </c>
      <c r="S57" s="113">
        <v>2291.75</v>
      </c>
      <c r="T57" s="11"/>
      <c r="U57" s="11"/>
      <c r="V57" s="39"/>
      <c r="W57" s="10"/>
      <c r="X57" s="47"/>
      <c r="Y57" s="459" t="s">
        <v>565</v>
      </c>
      <c r="Z57" s="48">
        <f t="shared" si="0"/>
        <v>0</v>
      </c>
    </row>
    <row r="58" spans="1:26" ht="83.25" customHeight="1">
      <c r="A58" s="632"/>
      <c r="B58" s="72" t="s">
        <v>184</v>
      </c>
      <c r="C58" s="43" t="s">
        <v>432</v>
      </c>
      <c r="D58" s="11" t="s">
        <v>531</v>
      </c>
      <c r="E58" s="22">
        <v>396.676</v>
      </c>
      <c r="F58" s="517">
        <v>1</v>
      </c>
      <c r="G58" s="180">
        <f t="shared" si="7"/>
        <v>396.676</v>
      </c>
      <c r="H58" s="179">
        <f t="shared" si="8"/>
        <v>1</v>
      </c>
      <c r="I58" s="180">
        <f t="shared" si="8"/>
        <v>396.676</v>
      </c>
      <c r="J58" s="22"/>
      <c r="K58" s="113"/>
      <c r="L58" s="22"/>
      <c r="M58" s="113"/>
      <c r="N58" s="22"/>
      <c r="O58" s="113"/>
      <c r="P58" s="22"/>
      <c r="Q58" s="113"/>
      <c r="R58" s="22">
        <v>1</v>
      </c>
      <c r="S58" s="113">
        <v>396.676</v>
      </c>
      <c r="T58" s="11"/>
      <c r="U58" s="11"/>
      <c r="V58" s="39"/>
      <c r="W58" s="10"/>
      <c r="X58" s="47"/>
      <c r="Y58" s="459" t="s">
        <v>565</v>
      </c>
      <c r="Z58" s="48">
        <f t="shared" si="0"/>
        <v>0</v>
      </c>
    </row>
    <row r="59" spans="1:26" ht="83.25" customHeight="1">
      <c r="A59" s="632"/>
      <c r="B59" s="72" t="s">
        <v>185</v>
      </c>
      <c r="C59" s="43" t="s">
        <v>433</v>
      </c>
      <c r="D59" s="11" t="s">
        <v>531</v>
      </c>
      <c r="E59" s="22">
        <v>1035.249</v>
      </c>
      <c r="F59" s="22">
        <v>1</v>
      </c>
      <c r="G59" s="180">
        <f t="shared" si="7"/>
        <v>1035.249</v>
      </c>
      <c r="H59" s="179">
        <f>F59</f>
        <v>1</v>
      </c>
      <c r="I59" s="180">
        <f>G59</f>
        <v>1035.249</v>
      </c>
      <c r="J59" s="22"/>
      <c r="K59" s="113"/>
      <c r="L59" s="22"/>
      <c r="M59" s="113"/>
      <c r="N59" s="22"/>
      <c r="O59" s="113"/>
      <c r="P59" s="22"/>
      <c r="Q59" s="113"/>
      <c r="R59" s="22">
        <v>1</v>
      </c>
      <c r="S59" s="113">
        <v>1035.249</v>
      </c>
      <c r="T59" s="11"/>
      <c r="U59" s="11"/>
      <c r="V59" s="39"/>
      <c r="W59" s="10"/>
      <c r="X59" s="47"/>
      <c r="Y59" s="459" t="s">
        <v>565</v>
      </c>
      <c r="Z59" s="48">
        <f t="shared" si="0"/>
        <v>0</v>
      </c>
    </row>
    <row r="60" spans="1:26" ht="83.25" customHeight="1">
      <c r="A60" s="632"/>
      <c r="B60" s="72" t="s">
        <v>186</v>
      </c>
      <c r="C60" s="43" t="s">
        <v>434</v>
      </c>
      <c r="D60" s="11" t="s">
        <v>531</v>
      </c>
      <c r="E60" s="22">
        <v>22846.434</v>
      </c>
      <c r="F60" s="22">
        <v>1</v>
      </c>
      <c r="G60" s="180">
        <f t="shared" si="7"/>
        <v>22846.434</v>
      </c>
      <c r="H60" s="179">
        <f>F60</f>
        <v>1</v>
      </c>
      <c r="I60" s="180">
        <f>G60</f>
        <v>22846.434</v>
      </c>
      <c r="J60" s="22"/>
      <c r="K60" s="113"/>
      <c r="L60" s="22"/>
      <c r="M60" s="113"/>
      <c r="N60" s="22"/>
      <c r="O60" s="113"/>
      <c r="P60" s="22">
        <v>1</v>
      </c>
      <c r="Q60" s="113">
        <v>22846.434</v>
      </c>
      <c r="R60" s="22"/>
      <c r="S60" s="113"/>
      <c r="T60" s="11"/>
      <c r="U60" s="11"/>
      <c r="V60" s="39"/>
      <c r="W60" s="10"/>
      <c r="X60" s="47"/>
      <c r="Y60" s="459" t="s">
        <v>348</v>
      </c>
      <c r="Z60" s="48">
        <f t="shared" si="0"/>
        <v>0</v>
      </c>
    </row>
    <row r="61" spans="1:26" ht="83.25" customHeight="1">
      <c r="A61" s="632"/>
      <c r="B61" s="72" t="s">
        <v>187</v>
      </c>
      <c r="C61" s="43" t="s">
        <v>437</v>
      </c>
      <c r="D61" s="11" t="s">
        <v>531</v>
      </c>
      <c r="E61" s="22">
        <v>21339.241</v>
      </c>
      <c r="F61" s="22">
        <v>1</v>
      </c>
      <c r="G61" s="180">
        <f t="shared" si="7"/>
        <v>21339.241</v>
      </c>
      <c r="H61" s="179">
        <f t="shared" si="8"/>
        <v>1</v>
      </c>
      <c r="I61" s="180">
        <f t="shared" si="8"/>
        <v>21339.241</v>
      </c>
      <c r="J61" s="22"/>
      <c r="K61" s="113"/>
      <c r="L61" s="22"/>
      <c r="M61" s="113"/>
      <c r="N61" s="22">
        <v>1</v>
      </c>
      <c r="O61" s="113">
        <v>21339.241</v>
      </c>
      <c r="P61" s="22"/>
      <c r="Q61" s="113"/>
      <c r="R61" s="22"/>
      <c r="S61" s="113"/>
      <c r="T61" s="11"/>
      <c r="U61" s="11"/>
      <c r="V61" s="39"/>
      <c r="W61" s="10"/>
      <c r="X61" s="47"/>
      <c r="Y61" s="459" t="s">
        <v>564</v>
      </c>
      <c r="Z61" s="48">
        <f t="shared" si="0"/>
        <v>0</v>
      </c>
    </row>
    <row r="62" spans="1:26" ht="105">
      <c r="A62" s="632"/>
      <c r="B62" s="72" t="s">
        <v>188</v>
      </c>
      <c r="C62" s="518" t="s">
        <v>160</v>
      </c>
      <c r="D62" s="11" t="s">
        <v>531</v>
      </c>
      <c r="E62" s="22">
        <v>1500</v>
      </c>
      <c r="F62" s="22">
        <v>1</v>
      </c>
      <c r="G62" s="180">
        <f t="shared" si="7"/>
        <v>1500</v>
      </c>
      <c r="H62" s="179">
        <f t="shared" si="8"/>
        <v>1</v>
      </c>
      <c r="I62" s="180">
        <f t="shared" si="8"/>
        <v>1500</v>
      </c>
      <c r="J62" s="22"/>
      <c r="K62" s="113"/>
      <c r="L62" s="22"/>
      <c r="M62" s="113"/>
      <c r="N62" s="22"/>
      <c r="O62" s="113"/>
      <c r="P62" s="22"/>
      <c r="Q62" s="113"/>
      <c r="R62" s="22">
        <v>1</v>
      </c>
      <c r="S62" s="113">
        <v>1500</v>
      </c>
      <c r="T62" s="11"/>
      <c r="U62" s="11"/>
      <c r="V62" s="39"/>
      <c r="W62" s="10"/>
      <c r="X62" s="47"/>
      <c r="Y62" s="459" t="s">
        <v>564</v>
      </c>
      <c r="Z62" s="48">
        <f t="shared" si="0"/>
        <v>0</v>
      </c>
    </row>
    <row r="63" spans="1:26" s="190" customFormat="1" ht="24.75" customHeight="1">
      <c r="A63" s="632"/>
      <c r="B63" s="667" t="s">
        <v>473</v>
      </c>
      <c r="C63" s="667"/>
      <c r="D63" s="667"/>
      <c r="E63" s="667"/>
      <c r="F63" s="211"/>
      <c r="G63" s="233">
        <f>SUM(G57:G62)</f>
        <v>49409.350000000006</v>
      </c>
      <c r="H63" s="211"/>
      <c r="I63" s="233">
        <f>SUM(I57:I62)</f>
        <v>49409.350000000006</v>
      </c>
      <c r="J63" s="211"/>
      <c r="K63" s="233"/>
      <c r="L63" s="211"/>
      <c r="M63" s="233">
        <f>SUM(M57:M62)</f>
        <v>0</v>
      </c>
      <c r="N63" s="211"/>
      <c r="O63" s="233">
        <f>SUM(O57:O62)</f>
        <v>21339.241</v>
      </c>
      <c r="P63" s="211"/>
      <c r="Q63" s="233">
        <f>SUM(Q57:Q62)</f>
        <v>22846.434</v>
      </c>
      <c r="R63" s="211"/>
      <c r="S63" s="233">
        <f>SUM(S57:S62)</f>
        <v>5223.675</v>
      </c>
      <c r="T63" s="199"/>
      <c r="U63" s="199"/>
      <c r="V63" s="277"/>
      <c r="W63" s="278"/>
      <c r="X63" s="279"/>
      <c r="Y63" s="460"/>
      <c r="Z63" s="48">
        <f t="shared" si="0"/>
        <v>0</v>
      </c>
    </row>
    <row r="64" spans="1:26" s="224" customFormat="1" ht="36" customHeight="1">
      <c r="A64" s="635" t="s">
        <v>702</v>
      </c>
      <c r="B64" s="636"/>
      <c r="C64" s="636"/>
      <c r="D64" s="636"/>
      <c r="E64" s="238"/>
      <c r="F64" s="238"/>
      <c r="G64" s="238">
        <f>G63+G50+G44+G56</f>
        <v>91279.60000000002</v>
      </c>
      <c r="H64" s="238"/>
      <c r="I64" s="238">
        <f>I63+I50+I44+I56</f>
        <v>91279.60000000002</v>
      </c>
      <c r="J64" s="280"/>
      <c r="K64" s="238"/>
      <c r="L64" s="238"/>
      <c r="M64" s="238">
        <f>M63+M50+M44+M56</f>
        <v>16740.510000000002</v>
      </c>
      <c r="N64" s="281"/>
      <c r="O64" s="238">
        <f>O63+O50+O44+O56</f>
        <v>38302.771</v>
      </c>
      <c r="P64" s="281"/>
      <c r="Q64" s="238">
        <f>Q63+Q50+Q44+Q56</f>
        <v>30236.154000000002</v>
      </c>
      <c r="R64" s="282"/>
      <c r="S64" s="238">
        <f>S63+S50+S44+S56</f>
        <v>6000.165</v>
      </c>
      <c r="T64" s="283"/>
      <c r="U64" s="281"/>
      <c r="V64" s="284"/>
      <c r="W64" s="285"/>
      <c r="X64" s="286"/>
      <c r="Y64" s="461"/>
      <c r="Z64" s="48">
        <f t="shared" si="0"/>
        <v>0</v>
      </c>
    </row>
    <row r="65" spans="1:26" ht="24.75" customHeight="1">
      <c r="A65" s="637" t="s">
        <v>189</v>
      </c>
      <c r="B65" s="638"/>
      <c r="C65" s="638"/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38"/>
      <c r="S65" s="638"/>
      <c r="T65" s="638"/>
      <c r="U65" s="638"/>
      <c r="V65" s="638"/>
      <c r="W65" s="638"/>
      <c r="X65" s="639"/>
      <c r="Y65" s="449"/>
      <c r="Z65" s="48">
        <f t="shared" si="0"/>
        <v>0</v>
      </c>
    </row>
    <row r="66" spans="1:26" s="190" customFormat="1" ht="30">
      <c r="A66" s="628" t="s">
        <v>326</v>
      </c>
      <c r="B66" s="435" t="s">
        <v>447</v>
      </c>
      <c r="C66" s="519" t="s">
        <v>700</v>
      </c>
      <c r="D66" s="520" t="s">
        <v>531</v>
      </c>
      <c r="E66" s="521">
        <v>27420.05</v>
      </c>
      <c r="F66" s="500">
        <v>1</v>
      </c>
      <c r="G66" s="235">
        <f>F66*E66</f>
        <v>27420.05</v>
      </c>
      <c r="H66" s="239">
        <f>F66</f>
        <v>1</v>
      </c>
      <c r="I66" s="235">
        <f>G66</f>
        <v>27420.05</v>
      </c>
      <c r="J66" s="42"/>
      <c r="K66" s="485"/>
      <c r="L66" s="42"/>
      <c r="M66" s="486"/>
      <c r="N66" s="42"/>
      <c r="O66" s="486"/>
      <c r="P66" s="42">
        <v>1</v>
      </c>
      <c r="Q66" s="486">
        <v>27420.05</v>
      </c>
      <c r="R66" s="487"/>
      <c r="S66" s="486"/>
      <c r="T66" s="428"/>
      <c r="U66" s="488"/>
      <c r="V66" s="489"/>
      <c r="W66" s="490"/>
      <c r="X66" s="491"/>
      <c r="Y66" s="462" t="s">
        <v>554</v>
      </c>
      <c r="Z66" s="48">
        <f t="shared" si="0"/>
        <v>0</v>
      </c>
    </row>
    <row r="67" spans="1:26" ht="31.5" customHeight="1">
      <c r="A67" s="629"/>
      <c r="B67" s="435" t="s">
        <v>617</v>
      </c>
      <c r="C67" s="511" t="s">
        <v>343</v>
      </c>
      <c r="D67" s="13" t="s">
        <v>531</v>
      </c>
      <c r="E67" s="45">
        <v>18332.11</v>
      </c>
      <c r="F67" s="46">
        <v>1</v>
      </c>
      <c r="G67" s="235">
        <f>F67*E67</f>
        <v>18332.11</v>
      </c>
      <c r="H67" s="239">
        <f>F67</f>
        <v>1</v>
      </c>
      <c r="I67" s="235">
        <f>G67</f>
        <v>18332.11</v>
      </c>
      <c r="J67" s="16"/>
      <c r="K67" s="18"/>
      <c r="L67" s="16"/>
      <c r="M67" s="18"/>
      <c r="N67" s="16"/>
      <c r="O67" s="18"/>
      <c r="P67" s="16"/>
      <c r="Q67" s="18"/>
      <c r="R67" s="46">
        <v>1</v>
      </c>
      <c r="S67" s="45">
        <v>18332.11</v>
      </c>
      <c r="T67" s="11"/>
      <c r="U67" s="39"/>
      <c r="V67" s="107"/>
      <c r="W67" s="170"/>
      <c r="X67" s="146"/>
      <c r="Y67" s="463" t="s">
        <v>553</v>
      </c>
      <c r="Z67" s="48">
        <f t="shared" si="0"/>
        <v>0</v>
      </c>
    </row>
    <row r="68" spans="1:26" s="190" customFormat="1" ht="22.5" customHeight="1">
      <c r="A68" s="630"/>
      <c r="B68" s="667" t="s">
        <v>342</v>
      </c>
      <c r="C68" s="667"/>
      <c r="D68" s="667"/>
      <c r="E68" s="667"/>
      <c r="F68" s="287"/>
      <c r="G68" s="237">
        <f>SUM(G66:G67)</f>
        <v>45752.16</v>
      </c>
      <c r="H68" s="240"/>
      <c r="I68" s="237">
        <f>SUM(I66:I67)</f>
        <v>45752.16</v>
      </c>
      <c r="J68" s="194"/>
      <c r="K68" s="276"/>
      <c r="L68" s="194"/>
      <c r="M68" s="237">
        <f>SUM(M66:M67)</f>
        <v>0</v>
      </c>
      <c r="N68" s="194"/>
      <c r="O68" s="237">
        <f>SUM(O66:O67)</f>
        <v>0</v>
      </c>
      <c r="P68" s="194"/>
      <c r="Q68" s="237">
        <f>SUM(Q66:Q67)</f>
        <v>27420.05</v>
      </c>
      <c r="R68" s="287"/>
      <c r="S68" s="237">
        <f>SUM(S66:S67)</f>
        <v>18332.11</v>
      </c>
      <c r="T68" s="199"/>
      <c r="U68" s="277"/>
      <c r="V68" s="273"/>
      <c r="W68" s="274"/>
      <c r="X68" s="288"/>
      <c r="Y68" s="462"/>
      <c r="Z68" s="48">
        <f t="shared" si="0"/>
        <v>0</v>
      </c>
    </row>
    <row r="69" spans="1:26" s="224" customFormat="1" ht="36" customHeight="1">
      <c r="A69" s="635" t="s">
        <v>703</v>
      </c>
      <c r="B69" s="636"/>
      <c r="C69" s="636"/>
      <c r="D69" s="636"/>
      <c r="E69" s="238"/>
      <c r="F69" s="238"/>
      <c r="G69" s="238">
        <f>G68</f>
        <v>45752.16</v>
      </c>
      <c r="H69" s="238"/>
      <c r="I69" s="238">
        <f>I68</f>
        <v>45752.16</v>
      </c>
      <c r="J69" s="280"/>
      <c r="K69" s="238"/>
      <c r="L69" s="238"/>
      <c r="M69" s="238">
        <f>M68</f>
        <v>0</v>
      </c>
      <c r="N69" s="281"/>
      <c r="O69" s="238">
        <f>O68</f>
        <v>0</v>
      </c>
      <c r="P69" s="281"/>
      <c r="Q69" s="238">
        <f>Q68</f>
        <v>27420.05</v>
      </c>
      <c r="R69" s="282"/>
      <c r="S69" s="238">
        <f>S68</f>
        <v>18332.11</v>
      </c>
      <c r="T69" s="283"/>
      <c r="U69" s="281"/>
      <c r="V69" s="284"/>
      <c r="W69" s="285"/>
      <c r="X69" s="286"/>
      <c r="Y69" s="461"/>
      <c r="Z69" s="48">
        <f t="shared" si="0"/>
        <v>0</v>
      </c>
    </row>
    <row r="70" spans="1:26" ht="24.75" customHeight="1">
      <c r="A70" s="637" t="s">
        <v>190</v>
      </c>
      <c r="B70" s="638"/>
      <c r="C70" s="638"/>
      <c r="D70" s="638"/>
      <c r="E70" s="638"/>
      <c r="F70" s="638"/>
      <c r="G70" s="638"/>
      <c r="H70" s="638"/>
      <c r="I70" s="638"/>
      <c r="J70" s="638"/>
      <c r="K70" s="638"/>
      <c r="L70" s="638"/>
      <c r="M70" s="638"/>
      <c r="N70" s="638"/>
      <c r="O70" s="638"/>
      <c r="P70" s="638"/>
      <c r="Q70" s="638"/>
      <c r="R70" s="638"/>
      <c r="S70" s="638"/>
      <c r="T70" s="638"/>
      <c r="U70" s="638"/>
      <c r="V70" s="638"/>
      <c r="W70" s="638"/>
      <c r="X70" s="639"/>
      <c r="Y70" s="449"/>
      <c r="Z70" s="48">
        <f t="shared" si="0"/>
        <v>0</v>
      </c>
    </row>
    <row r="71" spans="1:26" ht="110.25">
      <c r="A71" s="632" t="s">
        <v>56</v>
      </c>
      <c r="B71" s="72" t="s">
        <v>460</v>
      </c>
      <c r="C71" s="514" t="s">
        <v>290</v>
      </c>
      <c r="D71" s="13" t="s">
        <v>531</v>
      </c>
      <c r="E71" s="113">
        <v>903.33</v>
      </c>
      <c r="F71" s="23">
        <v>1</v>
      </c>
      <c r="G71" s="180">
        <f>F71*E71</f>
        <v>903.33</v>
      </c>
      <c r="H71" s="241">
        <f aca="true" t="shared" si="9" ref="H71:I74">F71</f>
        <v>1</v>
      </c>
      <c r="I71" s="180">
        <f t="shared" si="9"/>
        <v>903.33</v>
      </c>
      <c r="J71" s="22"/>
      <c r="K71" s="113"/>
      <c r="L71" s="23"/>
      <c r="M71" s="113"/>
      <c r="N71" s="23">
        <v>1</v>
      </c>
      <c r="O71" s="113">
        <v>903.33</v>
      </c>
      <c r="P71" s="23"/>
      <c r="Q71" s="113"/>
      <c r="R71" s="23"/>
      <c r="S71" s="113"/>
      <c r="T71" s="11"/>
      <c r="U71" s="22"/>
      <c r="V71" s="107"/>
      <c r="W71" s="111"/>
      <c r="X71" s="81"/>
      <c r="Y71" s="20" t="s">
        <v>570</v>
      </c>
      <c r="Z71" s="48">
        <f t="shared" si="0"/>
        <v>0</v>
      </c>
    </row>
    <row r="72" spans="1:26" ht="78.75">
      <c r="A72" s="632"/>
      <c r="B72" s="72" t="s">
        <v>618</v>
      </c>
      <c r="C72" s="514" t="s">
        <v>291</v>
      </c>
      <c r="D72" s="13" t="s">
        <v>531</v>
      </c>
      <c r="E72" s="113">
        <v>900</v>
      </c>
      <c r="F72" s="23">
        <v>1</v>
      </c>
      <c r="G72" s="180">
        <f>F72*E72</f>
        <v>900</v>
      </c>
      <c r="H72" s="241">
        <f t="shared" si="9"/>
        <v>1</v>
      </c>
      <c r="I72" s="180">
        <f t="shared" si="9"/>
        <v>900</v>
      </c>
      <c r="J72" s="22"/>
      <c r="K72" s="113"/>
      <c r="L72" s="23">
        <v>1</v>
      </c>
      <c r="M72" s="113">
        <v>900</v>
      </c>
      <c r="N72" s="23"/>
      <c r="O72" s="113"/>
      <c r="P72" s="23"/>
      <c r="Q72" s="113"/>
      <c r="R72" s="23"/>
      <c r="S72" s="113"/>
      <c r="T72" s="11"/>
      <c r="U72" s="22"/>
      <c r="V72" s="107"/>
      <c r="W72" s="111"/>
      <c r="X72" s="81"/>
      <c r="Y72" s="20" t="s">
        <v>347</v>
      </c>
      <c r="Z72" s="48">
        <f t="shared" si="0"/>
        <v>0</v>
      </c>
    </row>
    <row r="73" spans="1:26" ht="90" customHeight="1">
      <c r="A73" s="632"/>
      <c r="B73" s="72" t="s">
        <v>191</v>
      </c>
      <c r="C73" s="514" t="s">
        <v>292</v>
      </c>
      <c r="D73" s="13" t="s">
        <v>531</v>
      </c>
      <c r="E73" s="113">
        <v>900</v>
      </c>
      <c r="F73" s="23">
        <v>1</v>
      </c>
      <c r="G73" s="180">
        <f>F73*E73</f>
        <v>900</v>
      </c>
      <c r="H73" s="241">
        <f>F73</f>
        <v>1</v>
      </c>
      <c r="I73" s="180">
        <f>G73</f>
        <v>900</v>
      </c>
      <c r="J73" s="22"/>
      <c r="K73" s="113"/>
      <c r="L73" s="23">
        <v>1</v>
      </c>
      <c r="M73" s="113">
        <v>900</v>
      </c>
      <c r="N73" s="23"/>
      <c r="O73" s="113"/>
      <c r="P73" s="23"/>
      <c r="Q73" s="113"/>
      <c r="R73" s="23"/>
      <c r="S73" s="113"/>
      <c r="T73" s="11"/>
      <c r="U73" s="22"/>
      <c r="V73" s="107"/>
      <c r="W73" s="111"/>
      <c r="X73" s="81"/>
      <c r="Y73" s="20" t="s">
        <v>347</v>
      </c>
      <c r="Z73" s="48">
        <f t="shared" si="0"/>
        <v>0</v>
      </c>
    </row>
    <row r="74" spans="1:26" ht="63">
      <c r="A74" s="632"/>
      <c r="B74" s="72" t="s">
        <v>192</v>
      </c>
      <c r="C74" s="514" t="s">
        <v>293</v>
      </c>
      <c r="D74" s="13" t="s">
        <v>531</v>
      </c>
      <c r="E74" s="113">
        <v>176.62</v>
      </c>
      <c r="F74" s="23">
        <v>1</v>
      </c>
      <c r="G74" s="180">
        <f>F74*E74</f>
        <v>176.62</v>
      </c>
      <c r="H74" s="241">
        <f t="shared" si="9"/>
        <v>1</v>
      </c>
      <c r="I74" s="180">
        <f t="shared" si="9"/>
        <v>176.62</v>
      </c>
      <c r="J74" s="22"/>
      <c r="K74" s="113"/>
      <c r="L74" s="23">
        <v>1</v>
      </c>
      <c r="M74" s="113">
        <v>176.62</v>
      </c>
      <c r="N74" s="23"/>
      <c r="O74" s="113"/>
      <c r="P74" s="23"/>
      <c r="Q74" s="113"/>
      <c r="R74" s="23"/>
      <c r="S74" s="113"/>
      <c r="T74" s="11"/>
      <c r="U74" s="22"/>
      <c r="V74" s="107"/>
      <c r="W74" s="111"/>
      <c r="X74" s="81"/>
      <c r="Y74" s="20" t="s">
        <v>347</v>
      </c>
      <c r="Z74" s="48">
        <f t="shared" si="0"/>
        <v>0</v>
      </c>
    </row>
    <row r="75" spans="1:26" s="178" customFormat="1" ht="24.75" customHeight="1">
      <c r="A75" s="632"/>
      <c r="B75" s="668" t="s">
        <v>457</v>
      </c>
      <c r="C75" s="668"/>
      <c r="D75" s="668"/>
      <c r="E75" s="668"/>
      <c r="F75" s="212"/>
      <c r="G75" s="173">
        <f>SUM(G71:G74)</f>
        <v>2879.95</v>
      </c>
      <c r="H75" s="212"/>
      <c r="I75" s="173">
        <f>SUM(I71:I74)</f>
        <v>2879.95</v>
      </c>
      <c r="J75" s="212"/>
      <c r="K75" s="173"/>
      <c r="L75" s="212"/>
      <c r="M75" s="173">
        <f>SUM(M71:M74)</f>
        <v>1976.62</v>
      </c>
      <c r="N75" s="212"/>
      <c r="O75" s="173">
        <f>SUM(O71:O74)</f>
        <v>903.33</v>
      </c>
      <c r="P75" s="212"/>
      <c r="Q75" s="173">
        <f>SUM(Q71:Q74)</f>
        <v>0</v>
      </c>
      <c r="R75" s="212"/>
      <c r="S75" s="173">
        <f>SUM(S71:S74)</f>
        <v>0</v>
      </c>
      <c r="T75" s="212"/>
      <c r="U75" s="212"/>
      <c r="V75" s="214"/>
      <c r="W75" s="215"/>
      <c r="X75" s="216"/>
      <c r="Y75" s="457"/>
      <c r="Z75" s="48">
        <f t="shared" si="0"/>
        <v>0</v>
      </c>
    </row>
    <row r="76" spans="1:26" ht="81.75" customHeight="1">
      <c r="A76" s="632" t="s">
        <v>428</v>
      </c>
      <c r="B76" s="72" t="s">
        <v>193</v>
      </c>
      <c r="C76" s="522" t="s">
        <v>115</v>
      </c>
      <c r="D76" s="13" t="s">
        <v>531</v>
      </c>
      <c r="E76" s="110">
        <v>5795</v>
      </c>
      <c r="F76" s="38">
        <v>1</v>
      </c>
      <c r="G76" s="230">
        <f>F76*E76</f>
        <v>5795</v>
      </c>
      <c r="H76" s="242">
        <f>F76</f>
        <v>1</v>
      </c>
      <c r="I76" s="230">
        <f>G76</f>
        <v>5795</v>
      </c>
      <c r="J76" s="38"/>
      <c r="K76" s="110"/>
      <c r="L76" s="38"/>
      <c r="M76" s="110"/>
      <c r="N76" s="38">
        <v>1</v>
      </c>
      <c r="O76" s="110">
        <v>5795</v>
      </c>
      <c r="P76" s="38"/>
      <c r="Q76" s="110"/>
      <c r="R76" s="38"/>
      <c r="S76" s="110"/>
      <c r="T76" s="38"/>
      <c r="U76" s="38"/>
      <c r="V76" s="109"/>
      <c r="W76" s="72"/>
      <c r="X76" s="81"/>
      <c r="Y76" s="20" t="s">
        <v>581</v>
      </c>
      <c r="Z76" s="48">
        <f t="shared" si="0"/>
        <v>0</v>
      </c>
    </row>
    <row r="77" spans="1:26" s="178" customFormat="1" ht="24.75" customHeight="1">
      <c r="A77" s="632"/>
      <c r="B77" s="667" t="s">
        <v>608</v>
      </c>
      <c r="C77" s="667"/>
      <c r="D77" s="667"/>
      <c r="E77" s="667"/>
      <c r="F77" s="212"/>
      <c r="G77" s="173">
        <f>SUM(G76:G76)</f>
        <v>5795</v>
      </c>
      <c r="H77" s="212"/>
      <c r="I77" s="173">
        <f>SUM(I76:I76)</f>
        <v>5795</v>
      </c>
      <c r="J77" s="212"/>
      <c r="K77" s="173"/>
      <c r="L77" s="212"/>
      <c r="M77" s="173">
        <f>SUM(M76:M76)</f>
        <v>0</v>
      </c>
      <c r="N77" s="212"/>
      <c r="O77" s="173">
        <f>SUM(O76:O76)</f>
        <v>5795</v>
      </c>
      <c r="P77" s="212"/>
      <c r="Q77" s="173">
        <f>SUM(Q76:Q76)</f>
        <v>0</v>
      </c>
      <c r="R77" s="212"/>
      <c r="S77" s="173">
        <f>SUM(S76:S76)</f>
        <v>0</v>
      </c>
      <c r="T77" s="212"/>
      <c r="U77" s="212"/>
      <c r="V77" s="214"/>
      <c r="W77" s="215"/>
      <c r="X77" s="216"/>
      <c r="Y77" s="457"/>
      <c r="Z77" s="48">
        <f t="shared" si="0"/>
        <v>0</v>
      </c>
    </row>
    <row r="78" spans="1:26" s="76" customFormat="1" ht="30">
      <c r="A78" s="632" t="s">
        <v>307</v>
      </c>
      <c r="B78" s="72" t="s">
        <v>194</v>
      </c>
      <c r="C78" s="515" t="s">
        <v>313</v>
      </c>
      <c r="D78" s="13" t="s">
        <v>531</v>
      </c>
      <c r="E78" s="110">
        <v>5878.23</v>
      </c>
      <c r="F78" s="38">
        <v>1</v>
      </c>
      <c r="G78" s="230">
        <f>F78*E78</f>
        <v>5878.23</v>
      </c>
      <c r="H78" s="242">
        <f>F78</f>
        <v>1</v>
      </c>
      <c r="I78" s="230">
        <f>G78</f>
        <v>5878.23</v>
      </c>
      <c r="J78" s="38"/>
      <c r="K78" s="110"/>
      <c r="L78" s="38"/>
      <c r="M78" s="110"/>
      <c r="N78" s="38"/>
      <c r="O78" s="110"/>
      <c r="P78" s="38">
        <v>1</v>
      </c>
      <c r="Q78" s="110">
        <v>5878.23</v>
      </c>
      <c r="R78" s="38"/>
      <c r="S78" s="110"/>
      <c r="T78" s="38"/>
      <c r="U78" s="38"/>
      <c r="V78" s="109"/>
      <c r="W78" s="72"/>
      <c r="X78" s="81"/>
      <c r="Y78" s="454" t="s">
        <v>574</v>
      </c>
      <c r="Z78" s="48">
        <f t="shared" si="0"/>
        <v>0</v>
      </c>
    </row>
    <row r="79" spans="1:26" s="76" customFormat="1" ht="30">
      <c r="A79" s="632"/>
      <c r="B79" s="72" t="s">
        <v>195</v>
      </c>
      <c r="C79" s="515" t="s">
        <v>314</v>
      </c>
      <c r="D79" s="13" t="s">
        <v>531</v>
      </c>
      <c r="E79" s="110">
        <v>8982.47</v>
      </c>
      <c r="F79" s="38">
        <v>1</v>
      </c>
      <c r="G79" s="230">
        <f>F79*E79</f>
        <v>8982.47</v>
      </c>
      <c r="H79" s="242">
        <f>F79</f>
        <v>1</v>
      </c>
      <c r="I79" s="230">
        <f>G79</f>
        <v>8982.47</v>
      </c>
      <c r="J79" s="38"/>
      <c r="K79" s="110"/>
      <c r="L79" s="38"/>
      <c r="M79" s="110"/>
      <c r="N79" s="38"/>
      <c r="O79" s="110"/>
      <c r="P79" s="38"/>
      <c r="Q79" s="110"/>
      <c r="R79" s="38">
        <v>1</v>
      </c>
      <c r="S79" s="110">
        <v>8982.47</v>
      </c>
      <c r="T79" s="38"/>
      <c r="U79" s="38"/>
      <c r="V79" s="109"/>
      <c r="W79" s="72"/>
      <c r="X79" s="81"/>
      <c r="Y79" s="454" t="s">
        <v>574</v>
      </c>
      <c r="Z79" s="48">
        <f t="shared" si="0"/>
        <v>0</v>
      </c>
    </row>
    <row r="80" spans="1:26" s="76" customFormat="1" ht="24.75" customHeight="1">
      <c r="A80" s="632"/>
      <c r="B80" s="667" t="s">
        <v>462</v>
      </c>
      <c r="C80" s="667"/>
      <c r="D80" s="667"/>
      <c r="E80" s="667"/>
      <c r="F80" s="362"/>
      <c r="G80" s="173">
        <f>SUM(G78:G79)</f>
        <v>14860.699999999999</v>
      </c>
      <c r="H80" s="212"/>
      <c r="I80" s="173">
        <f>SUM(I78:I79)</f>
        <v>14860.699999999999</v>
      </c>
      <c r="J80" s="212"/>
      <c r="K80" s="173"/>
      <c r="L80" s="212"/>
      <c r="M80" s="173">
        <f>SUM(M78:M79)</f>
        <v>0</v>
      </c>
      <c r="N80" s="212"/>
      <c r="O80" s="173">
        <f>SUM(O78:O79)</f>
        <v>0</v>
      </c>
      <c r="P80" s="212"/>
      <c r="Q80" s="173">
        <f>SUM(Q78:Q79)</f>
        <v>5878.23</v>
      </c>
      <c r="R80" s="212"/>
      <c r="S80" s="173">
        <f>SUM(S78:S79)</f>
        <v>8982.47</v>
      </c>
      <c r="T80" s="212"/>
      <c r="U80" s="212"/>
      <c r="V80" s="214"/>
      <c r="W80" s="215"/>
      <c r="X80" s="216"/>
      <c r="Y80" s="464"/>
      <c r="Z80" s="48">
        <f t="shared" si="0"/>
        <v>0</v>
      </c>
    </row>
    <row r="81" spans="1:26" s="224" customFormat="1" ht="24.75" customHeight="1">
      <c r="A81" s="692" t="s">
        <v>8</v>
      </c>
      <c r="B81" s="693"/>
      <c r="C81" s="693"/>
      <c r="D81" s="694"/>
      <c r="E81" s="219"/>
      <c r="F81" s="220"/>
      <c r="G81" s="219">
        <f>G75+G80+G77</f>
        <v>23535.649999999998</v>
      </c>
      <c r="H81" s="220"/>
      <c r="I81" s="219">
        <f>I75+I80+I77</f>
        <v>23535.649999999998</v>
      </c>
      <c r="J81" s="220"/>
      <c r="K81" s="219"/>
      <c r="L81" s="220"/>
      <c r="M81" s="219">
        <f>M75+M80+M77</f>
        <v>1976.62</v>
      </c>
      <c r="N81" s="220"/>
      <c r="O81" s="219">
        <f>O75+O80+O77</f>
        <v>6698.33</v>
      </c>
      <c r="P81" s="220"/>
      <c r="Q81" s="219">
        <f>Q75+Q80+Q77</f>
        <v>5878.23</v>
      </c>
      <c r="R81" s="220"/>
      <c r="S81" s="219">
        <f>S75+S80+S77</f>
        <v>8982.47</v>
      </c>
      <c r="T81" s="220"/>
      <c r="U81" s="220"/>
      <c r="V81" s="221"/>
      <c r="W81" s="222"/>
      <c r="X81" s="223"/>
      <c r="Y81" s="455"/>
      <c r="Z81" s="48">
        <f t="shared" si="0"/>
        <v>0</v>
      </c>
    </row>
    <row r="82" spans="1:26" ht="24.75" customHeight="1">
      <c r="A82" s="637" t="s">
        <v>196</v>
      </c>
      <c r="B82" s="638"/>
      <c r="C82" s="638"/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638"/>
      <c r="W82" s="638"/>
      <c r="X82" s="639"/>
      <c r="Y82" s="449"/>
      <c r="Z82" s="48">
        <f t="shared" si="0"/>
        <v>0</v>
      </c>
    </row>
    <row r="83" spans="1:26" s="77" customFormat="1" ht="30">
      <c r="A83" s="632" t="s">
        <v>307</v>
      </c>
      <c r="B83" s="24" t="s">
        <v>619</v>
      </c>
      <c r="C83" s="515" t="s">
        <v>122</v>
      </c>
      <c r="D83" s="26"/>
      <c r="E83" s="164">
        <v>3453.56</v>
      </c>
      <c r="F83" s="523">
        <v>1</v>
      </c>
      <c r="G83" s="230">
        <f>F83*E83</f>
        <v>3453.56</v>
      </c>
      <c r="H83" s="242">
        <f>F83</f>
        <v>1</v>
      </c>
      <c r="I83" s="230">
        <f>G83</f>
        <v>3453.56</v>
      </c>
      <c r="J83" s="38"/>
      <c r="K83" s="38"/>
      <c r="L83" s="38"/>
      <c r="M83" s="110"/>
      <c r="N83" s="38"/>
      <c r="O83" s="110"/>
      <c r="P83" s="38"/>
      <c r="Q83" s="110"/>
      <c r="R83" s="38">
        <v>1</v>
      </c>
      <c r="S83" s="110">
        <v>3453.56</v>
      </c>
      <c r="T83" s="38"/>
      <c r="U83" s="38"/>
      <c r="V83" s="38"/>
      <c r="W83" s="72"/>
      <c r="X83" s="81"/>
      <c r="Y83" s="454" t="s">
        <v>574</v>
      </c>
      <c r="Z83" s="48">
        <f t="shared" si="0"/>
        <v>0</v>
      </c>
    </row>
    <row r="84" spans="1:26" s="77" customFormat="1" ht="30">
      <c r="A84" s="632"/>
      <c r="B84" s="24" t="s">
        <v>58</v>
      </c>
      <c r="C84" s="515" t="s">
        <v>123</v>
      </c>
      <c r="D84" s="26"/>
      <c r="E84" s="164">
        <v>4604.21</v>
      </c>
      <c r="F84" s="523">
        <v>1</v>
      </c>
      <c r="G84" s="230">
        <f>F84*E84</f>
        <v>4604.21</v>
      </c>
      <c r="H84" s="242">
        <f>F84</f>
        <v>1</v>
      </c>
      <c r="I84" s="230">
        <f>G84</f>
        <v>4604.21</v>
      </c>
      <c r="J84" s="38"/>
      <c r="K84" s="38"/>
      <c r="L84" s="38"/>
      <c r="M84" s="110"/>
      <c r="N84" s="38"/>
      <c r="O84" s="110"/>
      <c r="P84" s="38"/>
      <c r="Q84" s="110"/>
      <c r="R84" s="38">
        <v>1</v>
      </c>
      <c r="S84" s="110">
        <v>4604.21</v>
      </c>
      <c r="T84" s="38"/>
      <c r="U84" s="38"/>
      <c r="V84" s="38"/>
      <c r="W84" s="72"/>
      <c r="X84" s="81"/>
      <c r="Y84" s="454" t="s">
        <v>574</v>
      </c>
      <c r="Z84" s="48">
        <f t="shared" si="0"/>
        <v>0</v>
      </c>
    </row>
    <row r="85" spans="1:26" s="77" customFormat="1" ht="24.75" customHeight="1">
      <c r="A85" s="632"/>
      <c r="B85" s="667" t="s">
        <v>462</v>
      </c>
      <c r="C85" s="667"/>
      <c r="D85" s="667"/>
      <c r="E85" s="667"/>
      <c r="F85" s="196"/>
      <c r="G85" s="203">
        <f>SUM(G83:G84)</f>
        <v>8057.77</v>
      </c>
      <c r="H85" s="196"/>
      <c r="I85" s="203">
        <f>SUM(I83:I84)</f>
        <v>8057.77</v>
      </c>
      <c r="J85" s="196"/>
      <c r="K85" s="196"/>
      <c r="L85" s="196"/>
      <c r="M85" s="203">
        <f>SUM(M83:M84)</f>
        <v>0</v>
      </c>
      <c r="N85" s="196"/>
      <c r="O85" s="203">
        <f>SUM(O83:O84)</f>
        <v>0</v>
      </c>
      <c r="P85" s="196"/>
      <c r="Q85" s="203">
        <f>SUM(Q83:Q84)</f>
        <v>0</v>
      </c>
      <c r="R85" s="196"/>
      <c r="S85" s="203">
        <f>SUM(S83:S84)</f>
        <v>8057.77</v>
      </c>
      <c r="T85" s="196"/>
      <c r="U85" s="196"/>
      <c r="V85" s="196"/>
      <c r="W85" s="205"/>
      <c r="X85" s="206"/>
      <c r="Y85" s="456"/>
      <c r="Z85" s="48">
        <f t="shared" si="0"/>
        <v>0</v>
      </c>
    </row>
    <row r="86" spans="1:26" ht="30">
      <c r="A86" s="632" t="s">
        <v>326</v>
      </c>
      <c r="B86" s="24" t="s">
        <v>59</v>
      </c>
      <c r="C86" s="524" t="s">
        <v>344</v>
      </c>
      <c r="D86" s="498" t="s">
        <v>531</v>
      </c>
      <c r="E86" s="110">
        <v>5501.83</v>
      </c>
      <c r="F86" s="109">
        <v>1</v>
      </c>
      <c r="G86" s="230">
        <f>F86*E86</f>
        <v>5501.83</v>
      </c>
      <c r="H86" s="230">
        <f aca="true" t="shared" si="10" ref="H86:I89">F86</f>
        <v>1</v>
      </c>
      <c r="I86" s="230">
        <f t="shared" si="10"/>
        <v>5501.83</v>
      </c>
      <c r="J86" s="110"/>
      <c r="K86" s="110"/>
      <c r="L86" s="110"/>
      <c r="M86" s="110"/>
      <c r="N86" s="110">
        <v>1</v>
      </c>
      <c r="O86" s="110">
        <v>5501.83</v>
      </c>
      <c r="P86" s="110"/>
      <c r="Q86" s="110"/>
      <c r="R86" s="110"/>
      <c r="S86" s="110"/>
      <c r="T86" s="110"/>
      <c r="U86" s="110"/>
      <c r="V86" s="110"/>
      <c r="W86" s="72"/>
      <c r="X86" s="114"/>
      <c r="Y86" s="138" t="s">
        <v>555</v>
      </c>
      <c r="Z86" s="48">
        <f t="shared" si="0"/>
        <v>0</v>
      </c>
    </row>
    <row r="87" spans="1:26" ht="45">
      <c r="A87" s="632"/>
      <c r="B87" s="24" t="s">
        <v>60</v>
      </c>
      <c r="C87" s="524" t="s">
        <v>345</v>
      </c>
      <c r="D87" s="498" t="s">
        <v>531</v>
      </c>
      <c r="E87" s="110">
        <v>2450.33</v>
      </c>
      <c r="F87" s="109">
        <v>1</v>
      </c>
      <c r="G87" s="230">
        <f>F87*E87</f>
        <v>2450.33</v>
      </c>
      <c r="H87" s="230">
        <f t="shared" si="10"/>
        <v>1</v>
      </c>
      <c r="I87" s="230">
        <f t="shared" si="10"/>
        <v>2450.33</v>
      </c>
      <c r="J87" s="110"/>
      <c r="K87" s="110"/>
      <c r="L87" s="110"/>
      <c r="M87" s="110"/>
      <c r="N87" s="110"/>
      <c r="O87" s="110"/>
      <c r="P87" s="110"/>
      <c r="Q87" s="110"/>
      <c r="R87" s="110">
        <v>1</v>
      </c>
      <c r="S87" s="110">
        <v>2450.33</v>
      </c>
      <c r="T87" s="110"/>
      <c r="U87" s="110"/>
      <c r="V87" s="110"/>
      <c r="W87" s="72"/>
      <c r="X87" s="114"/>
      <c r="Y87" s="138" t="s">
        <v>555</v>
      </c>
      <c r="Z87" s="48">
        <f t="shared" si="0"/>
        <v>0</v>
      </c>
    </row>
    <row r="88" spans="1:26" ht="30">
      <c r="A88" s="632"/>
      <c r="B88" s="24" t="s">
        <v>61</v>
      </c>
      <c r="C88" s="524" t="s">
        <v>346</v>
      </c>
      <c r="D88" s="498" t="s">
        <v>531</v>
      </c>
      <c r="E88" s="110">
        <v>6250</v>
      </c>
      <c r="F88" s="109">
        <v>1</v>
      </c>
      <c r="G88" s="230">
        <f>F88*E88</f>
        <v>6250</v>
      </c>
      <c r="H88" s="230">
        <f t="shared" si="10"/>
        <v>1</v>
      </c>
      <c r="I88" s="230">
        <f t="shared" si="10"/>
        <v>6250</v>
      </c>
      <c r="J88" s="110"/>
      <c r="K88" s="110"/>
      <c r="L88" s="110"/>
      <c r="M88" s="110"/>
      <c r="N88" s="110"/>
      <c r="O88" s="110"/>
      <c r="P88" s="110"/>
      <c r="Q88" s="110"/>
      <c r="R88" s="110">
        <v>1</v>
      </c>
      <c r="S88" s="110">
        <v>6250</v>
      </c>
      <c r="T88" s="110"/>
      <c r="U88" s="110"/>
      <c r="V88" s="110"/>
      <c r="W88" s="72"/>
      <c r="X88" s="114"/>
      <c r="Y88" s="138" t="s">
        <v>555</v>
      </c>
      <c r="Z88" s="48">
        <f t="shared" si="0"/>
        <v>0</v>
      </c>
    </row>
    <row r="89" spans="1:26" ht="30">
      <c r="A89" s="632"/>
      <c r="B89" s="24" t="s">
        <v>197</v>
      </c>
      <c r="C89" s="524" t="s">
        <v>356</v>
      </c>
      <c r="D89" s="498" t="s">
        <v>531</v>
      </c>
      <c r="E89" s="110">
        <v>3261.21</v>
      </c>
      <c r="F89" s="109">
        <v>1</v>
      </c>
      <c r="G89" s="230">
        <f>F89*E89</f>
        <v>3261.21</v>
      </c>
      <c r="H89" s="230">
        <f t="shared" si="10"/>
        <v>1</v>
      </c>
      <c r="I89" s="230">
        <f t="shared" si="10"/>
        <v>3261.21</v>
      </c>
      <c r="J89" s="110"/>
      <c r="K89" s="110"/>
      <c r="L89" s="110"/>
      <c r="M89" s="110"/>
      <c r="N89" s="110"/>
      <c r="O89" s="110"/>
      <c r="P89" s="110"/>
      <c r="Q89" s="110"/>
      <c r="R89" s="110">
        <v>1</v>
      </c>
      <c r="S89" s="110">
        <v>3261.21</v>
      </c>
      <c r="T89" s="110"/>
      <c r="U89" s="110"/>
      <c r="V89" s="110"/>
      <c r="W89" s="72"/>
      <c r="X89" s="114"/>
      <c r="Y89" s="138" t="s">
        <v>555</v>
      </c>
      <c r="Z89" s="48">
        <f t="shared" si="0"/>
        <v>0</v>
      </c>
    </row>
    <row r="90" spans="1:26" s="190" customFormat="1" ht="24.75" customHeight="1">
      <c r="A90" s="632"/>
      <c r="B90" s="640" t="s">
        <v>466</v>
      </c>
      <c r="C90" s="640"/>
      <c r="D90" s="640"/>
      <c r="E90" s="640"/>
      <c r="F90" s="203"/>
      <c r="G90" s="203">
        <f>SUM(G86:G89)</f>
        <v>17463.37</v>
      </c>
      <c r="H90" s="203"/>
      <c r="I90" s="203">
        <f>SUM(I86:I89)</f>
        <v>17463.37</v>
      </c>
      <c r="J90" s="203"/>
      <c r="K90" s="203"/>
      <c r="L90" s="203"/>
      <c r="M90" s="203">
        <f>SUM(M86:M89)</f>
        <v>0</v>
      </c>
      <c r="N90" s="203"/>
      <c r="O90" s="203">
        <f>SUM(O86:O89)</f>
        <v>5501.83</v>
      </c>
      <c r="P90" s="203"/>
      <c r="Q90" s="203">
        <f>SUM(Q86:Q89)</f>
        <v>0</v>
      </c>
      <c r="R90" s="203"/>
      <c r="S90" s="203">
        <f>SUM(S86:S89)</f>
        <v>11961.54</v>
      </c>
      <c r="T90" s="203"/>
      <c r="U90" s="203"/>
      <c r="V90" s="203"/>
      <c r="W90" s="205"/>
      <c r="X90" s="272"/>
      <c r="Y90" s="451"/>
      <c r="Z90" s="48">
        <f t="shared" si="0"/>
        <v>0</v>
      </c>
    </row>
    <row r="91" spans="1:26" s="224" customFormat="1" ht="24.75" customHeight="1">
      <c r="A91" s="635" t="s">
        <v>9</v>
      </c>
      <c r="B91" s="636"/>
      <c r="C91" s="636"/>
      <c r="D91" s="636"/>
      <c r="E91" s="219"/>
      <c r="F91" s="220"/>
      <c r="G91" s="219">
        <f>G90+G85</f>
        <v>25521.14</v>
      </c>
      <c r="H91" s="220"/>
      <c r="I91" s="219">
        <f>I90+I85</f>
        <v>25521.14</v>
      </c>
      <c r="J91" s="220"/>
      <c r="K91" s="219"/>
      <c r="L91" s="220"/>
      <c r="M91" s="219">
        <f aca="true" t="shared" si="11" ref="M91:S91">M90+M85</f>
        <v>0</v>
      </c>
      <c r="N91" s="219">
        <f t="shared" si="11"/>
        <v>0</v>
      </c>
      <c r="O91" s="219">
        <f t="shared" si="11"/>
        <v>5501.83</v>
      </c>
      <c r="P91" s="219">
        <f t="shared" si="11"/>
        <v>0</v>
      </c>
      <c r="Q91" s="219">
        <f t="shared" si="11"/>
        <v>0</v>
      </c>
      <c r="R91" s="219">
        <f t="shared" si="11"/>
        <v>0</v>
      </c>
      <c r="S91" s="219">
        <f t="shared" si="11"/>
        <v>20019.31</v>
      </c>
      <c r="T91" s="220"/>
      <c r="U91" s="220"/>
      <c r="V91" s="221"/>
      <c r="W91" s="222"/>
      <c r="X91" s="223"/>
      <c r="Y91" s="455"/>
      <c r="Z91" s="48">
        <f t="shared" si="0"/>
        <v>0</v>
      </c>
    </row>
    <row r="92" spans="1:26" s="224" customFormat="1" ht="24.75" customHeight="1">
      <c r="A92" s="637" t="s">
        <v>198</v>
      </c>
      <c r="B92" s="638"/>
      <c r="C92" s="638"/>
      <c r="D92" s="638"/>
      <c r="E92" s="638"/>
      <c r="F92" s="638"/>
      <c r="G92" s="638"/>
      <c r="H92" s="638"/>
      <c r="I92" s="638"/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8"/>
      <c r="W92" s="638"/>
      <c r="X92" s="639"/>
      <c r="Y92" s="449"/>
      <c r="Z92" s="48">
        <f t="shared" si="0"/>
        <v>0</v>
      </c>
    </row>
    <row r="93" spans="1:26" s="224" customFormat="1" ht="48" customHeight="1">
      <c r="A93" s="632" t="s">
        <v>24</v>
      </c>
      <c r="B93" s="72" t="s">
        <v>620</v>
      </c>
      <c r="C93" s="515" t="s">
        <v>30</v>
      </c>
      <c r="D93" s="38" t="s">
        <v>531</v>
      </c>
      <c r="E93" s="110">
        <v>789.14</v>
      </c>
      <c r="F93" s="38">
        <v>1</v>
      </c>
      <c r="G93" s="230">
        <f>F93*E93</f>
        <v>789.14</v>
      </c>
      <c r="H93" s="242">
        <f>F93</f>
        <v>1</v>
      </c>
      <c r="I93" s="230">
        <f>G93</f>
        <v>789.14</v>
      </c>
      <c r="J93" s="38"/>
      <c r="K93" s="38"/>
      <c r="L93" s="38"/>
      <c r="M93" s="38"/>
      <c r="N93" s="38"/>
      <c r="O93" s="110"/>
      <c r="P93" s="38"/>
      <c r="Q93" s="38"/>
      <c r="R93" s="38">
        <v>1</v>
      </c>
      <c r="S93" s="38">
        <v>789.14</v>
      </c>
      <c r="T93" s="38"/>
      <c r="U93" s="38"/>
      <c r="V93" s="38"/>
      <c r="W93" s="72"/>
      <c r="X93" s="81"/>
      <c r="Y93" s="20" t="s">
        <v>348</v>
      </c>
      <c r="Z93" s="48">
        <f t="shared" si="0"/>
        <v>0</v>
      </c>
    </row>
    <row r="94" spans="1:26" s="224" customFormat="1" ht="24.75" customHeight="1">
      <c r="A94" s="632"/>
      <c r="B94" s="667" t="s">
        <v>452</v>
      </c>
      <c r="C94" s="667"/>
      <c r="D94" s="667"/>
      <c r="E94" s="667"/>
      <c r="F94" s="196"/>
      <c r="G94" s="203">
        <f>SUM(G93:G93)</f>
        <v>789.14</v>
      </c>
      <c r="H94" s="196"/>
      <c r="I94" s="203">
        <f>SUM(I93:I93)</f>
        <v>789.14</v>
      </c>
      <c r="J94" s="196"/>
      <c r="K94" s="196"/>
      <c r="L94" s="196"/>
      <c r="M94" s="203">
        <f>SUM(M93:M93)</f>
        <v>0</v>
      </c>
      <c r="N94" s="196"/>
      <c r="O94" s="203">
        <f>SUM(O93:O93)</f>
        <v>0</v>
      </c>
      <c r="P94" s="196"/>
      <c r="Q94" s="203">
        <f>SUM(Q93:Q93)</f>
        <v>0</v>
      </c>
      <c r="R94" s="196"/>
      <c r="S94" s="203">
        <f>SUM(S93:S93)</f>
        <v>789.14</v>
      </c>
      <c r="T94" s="196"/>
      <c r="U94" s="196"/>
      <c r="V94" s="196"/>
      <c r="W94" s="205"/>
      <c r="X94" s="206"/>
      <c r="Y94" s="456"/>
      <c r="Z94" s="48">
        <f t="shared" si="0"/>
        <v>0</v>
      </c>
    </row>
    <row r="95" spans="1:26" s="224" customFormat="1" ht="33" customHeight="1">
      <c r="A95" s="632" t="s">
        <v>428</v>
      </c>
      <c r="B95" s="72" t="s">
        <v>621</v>
      </c>
      <c r="C95" s="525" t="s">
        <v>429</v>
      </c>
      <c r="D95" s="498" t="s">
        <v>531</v>
      </c>
      <c r="E95" s="110">
        <v>8605</v>
      </c>
      <c r="F95" s="109">
        <v>1</v>
      </c>
      <c r="G95" s="230">
        <f>F95*E95</f>
        <v>8605</v>
      </c>
      <c r="H95" s="230">
        <f>F95</f>
        <v>1</v>
      </c>
      <c r="I95" s="230">
        <f>G95</f>
        <v>8605</v>
      </c>
      <c r="J95" s="110"/>
      <c r="K95" s="110"/>
      <c r="L95" s="110"/>
      <c r="M95" s="110"/>
      <c r="N95" s="110"/>
      <c r="O95" s="110"/>
      <c r="P95" s="110"/>
      <c r="Q95" s="110"/>
      <c r="R95" s="110">
        <v>1</v>
      </c>
      <c r="S95" s="110">
        <v>8605</v>
      </c>
      <c r="T95" s="110"/>
      <c r="U95" s="110"/>
      <c r="V95" s="110"/>
      <c r="W95" s="72"/>
      <c r="X95" s="114"/>
      <c r="Y95" s="138" t="s">
        <v>350</v>
      </c>
      <c r="Z95" s="48">
        <f t="shared" si="0"/>
        <v>0</v>
      </c>
    </row>
    <row r="96" spans="1:26" s="224" customFormat="1" ht="24.75" customHeight="1">
      <c r="A96" s="632"/>
      <c r="B96" s="640" t="s">
        <v>608</v>
      </c>
      <c r="C96" s="640"/>
      <c r="D96" s="640"/>
      <c r="E96" s="640"/>
      <c r="F96" s="203"/>
      <c r="G96" s="203">
        <f>SUM(G95:G95)</f>
        <v>8605</v>
      </c>
      <c r="H96" s="203"/>
      <c r="I96" s="203">
        <f>SUM(I95:I95)</f>
        <v>8605</v>
      </c>
      <c r="J96" s="203"/>
      <c r="K96" s="203"/>
      <c r="L96" s="203"/>
      <c r="M96" s="203">
        <f>SUM(M95:M95)</f>
        <v>0</v>
      </c>
      <c r="N96" s="203"/>
      <c r="O96" s="203">
        <f>SUM(O95:O95)</f>
        <v>0</v>
      </c>
      <c r="P96" s="203"/>
      <c r="Q96" s="203">
        <f>SUM(Q95:Q95)</f>
        <v>0</v>
      </c>
      <c r="R96" s="203"/>
      <c r="S96" s="203">
        <f>SUM(S95:S95)</f>
        <v>8605</v>
      </c>
      <c r="T96" s="203"/>
      <c r="U96" s="203"/>
      <c r="V96" s="203"/>
      <c r="W96" s="205"/>
      <c r="X96" s="272"/>
      <c r="Y96" s="451"/>
      <c r="Z96" s="48">
        <f t="shared" si="0"/>
        <v>0</v>
      </c>
    </row>
    <row r="97" spans="1:26" s="224" customFormat="1" ht="33.75" customHeight="1">
      <c r="A97" s="628" t="s">
        <v>307</v>
      </c>
      <c r="B97" s="436" t="s">
        <v>622</v>
      </c>
      <c r="C97" s="515" t="s">
        <v>124</v>
      </c>
      <c r="D97" s="38" t="s">
        <v>531</v>
      </c>
      <c r="E97" s="110">
        <v>1640.38</v>
      </c>
      <c r="F97" s="38">
        <v>1</v>
      </c>
      <c r="G97" s="230">
        <f>F97*E97</f>
        <v>1640.38</v>
      </c>
      <c r="H97" s="230">
        <f>F97</f>
        <v>1</v>
      </c>
      <c r="I97" s="230">
        <f>G97</f>
        <v>1640.38</v>
      </c>
      <c r="J97" s="351"/>
      <c r="K97" s="351"/>
      <c r="L97" s="351"/>
      <c r="M97" s="351"/>
      <c r="N97" s="351"/>
      <c r="O97" s="351"/>
      <c r="P97" s="351"/>
      <c r="Q97" s="351"/>
      <c r="R97" s="351">
        <v>1</v>
      </c>
      <c r="S97" s="351">
        <v>1640.38</v>
      </c>
      <c r="T97" s="351"/>
      <c r="U97" s="351"/>
      <c r="V97" s="351"/>
      <c r="W97" s="350"/>
      <c r="X97" s="400"/>
      <c r="Y97" s="451" t="s">
        <v>577</v>
      </c>
      <c r="Z97" s="48">
        <f t="shared" si="0"/>
        <v>0</v>
      </c>
    </row>
    <row r="98" spans="1:26" s="224" customFormat="1" ht="24.75" customHeight="1">
      <c r="A98" s="630"/>
      <c r="B98" s="667" t="s">
        <v>462</v>
      </c>
      <c r="C98" s="667"/>
      <c r="D98" s="667"/>
      <c r="E98" s="667"/>
      <c r="F98" s="203"/>
      <c r="G98" s="203">
        <f>SUM(G97)</f>
        <v>1640.38</v>
      </c>
      <c r="H98" s="203"/>
      <c r="I98" s="203">
        <f>SUM(I97)</f>
        <v>1640.38</v>
      </c>
      <c r="J98" s="203"/>
      <c r="K98" s="203"/>
      <c r="L98" s="203"/>
      <c r="M98" s="203">
        <f>SUM(M97)</f>
        <v>0</v>
      </c>
      <c r="N98" s="203"/>
      <c r="O98" s="203">
        <f>SUM(O97)</f>
        <v>0</v>
      </c>
      <c r="P98" s="203"/>
      <c r="Q98" s="203">
        <f>SUM(Q97)</f>
        <v>0</v>
      </c>
      <c r="R98" s="203"/>
      <c r="S98" s="203">
        <f>SUM(S97)</f>
        <v>1640.38</v>
      </c>
      <c r="T98" s="203"/>
      <c r="U98" s="203"/>
      <c r="V98" s="203"/>
      <c r="W98" s="205"/>
      <c r="X98" s="272"/>
      <c r="Y98" s="451"/>
      <c r="Z98" s="48">
        <f t="shared" si="0"/>
        <v>0</v>
      </c>
    </row>
    <row r="99" spans="1:26" s="224" customFormat="1" ht="105">
      <c r="A99" s="628" t="s">
        <v>438</v>
      </c>
      <c r="B99" s="12" t="s">
        <v>652</v>
      </c>
      <c r="C99" s="518" t="s">
        <v>161</v>
      </c>
      <c r="D99" s="11" t="s">
        <v>531</v>
      </c>
      <c r="E99" s="22">
        <v>1500</v>
      </c>
      <c r="F99" s="38">
        <v>1</v>
      </c>
      <c r="G99" s="230">
        <f>F99*E99</f>
        <v>1500</v>
      </c>
      <c r="H99" s="230">
        <f>F99</f>
        <v>1</v>
      </c>
      <c r="I99" s="230">
        <f>G99</f>
        <v>1500</v>
      </c>
      <c r="J99" s="351"/>
      <c r="K99" s="351"/>
      <c r="L99" s="351">
        <v>1</v>
      </c>
      <c r="M99" s="351">
        <v>1500</v>
      </c>
      <c r="N99" s="351"/>
      <c r="O99" s="351"/>
      <c r="P99" s="351"/>
      <c r="Q99" s="351"/>
      <c r="R99" s="351"/>
      <c r="S99" s="351"/>
      <c r="T99" s="351"/>
      <c r="U99" s="351"/>
      <c r="V99" s="351"/>
      <c r="W99" s="350"/>
      <c r="X99" s="400"/>
      <c r="Y99" s="451" t="s">
        <v>564</v>
      </c>
      <c r="Z99" s="48">
        <f t="shared" si="0"/>
        <v>0</v>
      </c>
    </row>
    <row r="100" spans="1:26" s="224" customFormat="1" ht="105">
      <c r="A100" s="629"/>
      <c r="B100" s="12" t="s">
        <v>653</v>
      </c>
      <c r="C100" s="518" t="s">
        <v>654</v>
      </c>
      <c r="D100" s="11" t="s">
        <v>531</v>
      </c>
      <c r="E100" s="22">
        <v>1500</v>
      </c>
      <c r="F100" s="38">
        <v>1</v>
      </c>
      <c r="G100" s="230">
        <f>F100*E100</f>
        <v>1500</v>
      </c>
      <c r="H100" s="230">
        <f>F100</f>
        <v>1</v>
      </c>
      <c r="I100" s="230">
        <f>G100</f>
        <v>1500</v>
      </c>
      <c r="J100" s="351"/>
      <c r="K100" s="351"/>
      <c r="L100" s="351">
        <v>1</v>
      </c>
      <c r="M100" s="351">
        <v>1500</v>
      </c>
      <c r="N100" s="351"/>
      <c r="O100" s="351"/>
      <c r="P100" s="351"/>
      <c r="Q100" s="351"/>
      <c r="R100" s="351"/>
      <c r="S100" s="351"/>
      <c r="T100" s="351"/>
      <c r="U100" s="351"/>
      <c r="V100" s="351"/>
      <c r="W100" s="350"/>
      <c r="X100" s="400"/>
      <c r="Y100" s="451" t="s">
        <v>564</v>
      </c>
      <c r="Z100" s="48">
        <f t="shared" si="0"/>
        <v>0</v>
      </c>
    </row>
    <row r="101" spans="1:26" s="224" customFormat="1" ht="24.75" customHeight="1">
      <c r="A101" s="630"/>
      <c r="B101" s="667" t="s">
        <v>473</v>
      </c>
      <c r="C101" s="667"/>
      <c r="D101" s="667"/>
      <c r="E101" s="667"/>
      <c r="F101" s="203"/>
      <c r="G101" s="203">
        <f>SUM(G99:G100)</f>
        <v>3000</v>
      </c>
      <c r="H101" s="203"/>
      <c r="I101" s="203">
        <f>SUM(I99:I100)</f>
        <v>3000</v>
      </c>
      <c r="J101" s="203"/>
      <c r="K101" s="203"/>
      <c r="L101" s="203"/>
      <c r="M101" s="203">
        <f>SUM(M99:M100)</f>
        <v>3000</v>
      </c>
      <c r="N101" s="203"/>
      <c r="O101" s="203">
        <f>SUM(O99:O100)</f>
        <v>0</v>
      </c>
      <c r="P101" s="203"/>
      <c r="Q101" s="203">
        <f>SUM(Q99:Q100)</f>
        <v>0</v>
      </c>
      <c r="R101" s="203"/>
      <c r="S101" s="203">
        <f>SUM(S99:S100)</f>
        <v>0</v>
      </c>
      <c r="T101" s="203"/>
      <c r="U101" s="203"/>
      <c r="V101" s="203"/>
      <c r="W101" s="205"/>
      <c r="X101" s="272"/>
      <c r="Y101" s="451"/>
      <c r="Z101" s="48">
        <f t="shared" si="0"/>
        <v>0</v>
      </c>
    </row>
    <row r="102" spans="1:26" s="224" customFormat="1" ht="24.75" customHeight="1">
      <c r="A102" s="635" t="s">
        <v>29</v>
      </c>
      <c r="B102" s="636"/>
      <c r="C102" s="636"/>
      <c r="D102" s="636"/>
      <c r="E102" s="219"/>
      <c r="F102" s="220"/>
      <c r="G102" s="219">
        <f>G96+G94+G98+G101</f>
        <v>14034.52</v>
      </c>
      <c r="H102" s="220"/>
      <c r="I102" s="219">
        <f>I96+I94+I98+I101</f>
        <v>14034.52</v>
      </c>
      <c r="J102" s="220"/>
      <c r="K102" s="219"/>
      <c r="L102" s="220"/>
      <c r="M102" s="219">
        <f>M96+M94+M98+M101</f>
        <v>3000</v>
      </c>
      <c r="N102" s="220"/>
      <c r="O102" s="219">
        <f>O96+O94+O98+O101</f>
        <v>0</v>
      </c>
      <c r="P102" s="220"/>
      <c r="Q102" s="219">
        <f>Q96+Q94+Q98+Q101</f>
        <v>0</v>
      </c>
      <c r="R102" s="220"/>
      <c r="S102" s="219">
        <f>S96+S94+S98+S101</f>
        <v>11034.52</v>
      </c>
      <c r="T102" s="220"/>
      <c r="U102" s="220"/>
      <c r="V102" s="221"/>
      <c r="W102" s="222"/>
      <c r="X102" s="223"/>
      <c r="Y102" s="455"/>
      <c r="Z102" s="48">
        <f t="shared" si="0"/>
        <v>0</v>
      </c>
    </row>
    <row r="103" spans="1:26" ht="24.75" customHeight="1">
      <c r="A103" s="663" t="s">
        <v>480</v>
      </c>
      <c r="B103" s="664"/>
      <c r="C103" s="664"/>
      <c r="D103" s="664"/>
      <c r="E103" s="664"/>
      <c r="F103" s="664"/>
      <c r="G103" s="664"/>
      <c r="H103" s="664"/>
      <c r="I103" s="664"/>
      <c r="J103" s="664"/>
      <c r="K103" s="664"/>
      <c r="L103" s="664"/>
      <c r="M103" s="664"/>
      <c r="N103" s="664"/>
      <c r="O103" s="664"/>
      <c r="P103" s="664"/>
      <c r="Q103" s="664"/>
      <c r="R103" s="664"/>
      <c r="S103" s="664"/>
      <c r="T103" s="664"/>
      <c r="U103" s="664"/>
      <c r="V103" s="664"/>
      <c r="W103" s="664"/>
      <c r="X103" s="665"/>
      <c r="Y103" s="20"/>
      <c r="Z103" s="48">
        <f t="shared" si="0"/>
        <v>0</v>
      </c>
    </row>
    <row r="104" spans="1:26" ht="78.75">
      <c r="A104" s="632" t="s">
        <v>24</v>
      </c>
      <c r="B104" s="78" t="s">
        <v>623</v>
      </c>
      <c r="C104" s="526" t="s">
        <v>67</v>
      </c>
      <c r="D104" s="527" t="s">
        <v>537</v>
      </c>
      <c r="E104" s="110">
        <v>300</v>
      </c>
      <c r="F104" s="38">
        <v>1</v>
      </c>
      <c r="G104" s="230">
        <f aca="true" t="shared" si="12" ref="G104:G125">F104*E104</f>
        <v>300</v>
      </c>
      <c r="H104" s="242">
        <f aca="true" t="shared" si="13" ref="H104:I125">F104</f>
        <v>1</v>
      </c>
      <c r="I104" s="230">
        <f t="shared" si="13"/>
        <v>300</v>
      </c>
      <c r="J104" s="38"/>
      <c r="K104" s="110"/>
      <c r="L104" s="38"/>
      <c r="M104" s="110"/>
      <c r="N104" s="38">
        <v>1</v>
      </c>
      <c r="O104" s="110">
        <v>300</v>
      </c>
      <c r="P104" s="38"/>
      <c r="Q104" s="110"/>
      <c r="R104" s="38"/>
      <c r="S104" s="110"/>
      <c r="T104" s="38"/>
      <c r="U104" s="38"/>
      <c r="V104" s="109"/>
      <c r="W104" s="72"/>
      <c r="X104" s="81"/>
      <c r="Y104" s="20" t="s">
        <v>348</v>
      </c>
      <c r="Z104" s="48">
        <f t="shared" si="0"/>
        <v>0</v>
      </c>
    </row>
    <row r="105" spans="1:26" ht="47.25">
      <c r="A105" s="632"/>
      <c r="B105" s="78" t="s">
        <v>624</v>
      </c>
      <c r="C105" s="526" t="s">
        <v>68</v>
      </c>
      <c r="D105" s="527" t="s">
        <v>537</v>
      </c>
      <c r="E105" s="110">
        <v>450</v>
      </c>
      <c r="F105" s="38">
        <v>1</v>
      </c>
      <c r="G105" s="230">
        <f>F105*E105</f>
        <v>450</v>
      </c>
      <c r="H105" s="242">
        <f>F105</f>
        <v>1</v>
      </c>
      <c r="I105" s="230">
        <f>G105</f>
        <v>450</v>
      </c>
      <c r="J105" s="38"/>
      <c r="K105" s="110"/>
      <c r="L105" s="38"/>
      <c r="M105" s="110"/>
      <c r="N105" s="38">
        <v>1</v>
      </c>
      <c r="O105" s="110">
        <v>450</v>
      </c>
      <c r="P105" s="38"/>
      <c r="Q105" s="110"/>
      <c r="R105" s="38"/>
      <c r="S105" s="110"/>
      <c r="T105" s="38"/>
      <c r="U105" s="38"/>
      <c r="V105" s="109"/>
      <c r="W105" s="72"/>
      <c r="X105" s="81"/>
      <c r="Y105" s="20" t="s">
        <v>348</v>
      </c>
      <c r="Z105" s="48">
        <f aca="true" t="shared" si="14" ref="Z105:Z176">G105-(M105+O105+Q105+S105)</f>
        <v>0</v>
      </c>
    </row>
    <row r="106" spans="1:26" ht="47.25">
      <c r="A106" s="632"/>
      <c r="B106" s="78" t="s">
        <v>625</v>
      </c>
      <c r="C106" s="528" t="s">
        <v>69</v>
      </c>
      <c r="D106" s="527" t="s">
        <v>537</v>
      </c>
      <c r="E106" s="110">
        <v>450</v>
      </c>
      <c r="F106" s="38">
        <v>1</v>
      </c>
      <c r="G106" s="230">
        <f t="shared" si="12"/>
        <v>450</v>
      </c>
      <c r="H106" s="242">
        <f t="shared" si="13"/>
        <v>1</v>
      </c>
      <c r="I106" s="230">
        <f t="shared" si="13"/>
        <v>450</v>
      </c>
      <c r="J106" s="38"/>
      <c r="K106" s="110"/>
      <c r="L106" s="38"/>
      <c r="M106" s="110"/>
      <c r="N106" s="38">
        <v>1</v>
      </c>
      <c r="O106" s="110">
        <v>450</v>
      </c>
      <c r="P106" s="38"/>
      <c r="Q106" s="110"/>
      <c r="R106" s="38"/>
      <c r="S106" s="110"/>
      <c r="T106" s="38"/>
      <c r="U106" s="38"/>
      <c r="V106" s="109"/>
      <c r="W106" s="72"/>
      <c r="X106" s="81"/>
      <c r="Y106" s="20" t="s">
        <v>564</v>
      </c>
      <c r="Z106" s="48">
        <f t="shared" si="14"/>
        <v>0</v>
      </c>
    </row>
    <row r="107" spans="1:26" ht="78.75">
      <c r="A107" s="632"/>
      <c r="B107" s="78" t="s">
        <v>626</v>
      </c>
      <c r="C107" s="526" t="s">
        <v>70</v>
      </c>
      <c r="D107" s="527" t="s">
        <v>537</v>
      </c>
      <c r="E107" s="110">
        <v>300</v>
      </c>
      <c r="F107" s="38">
        <v>1</v>
      </c>
      <c r="G107" s="230">
        <f>F107*E107</f>
        <v>300</v>
      </c>
      <c r="H107" s="242">
        <f>F107</f>
        <v>1</v>
      </c>
      <c r="I107" s="230">
        <f>G107</f>
        <v>300</v>
      </c>
      <c r="J107" s="38"/>
      <c r="K107" s="110"/>
      <c r="L107" s="38"/>
      <c r="M107" s="110"/>
      <c r="N107" s="38">
        <v>1</v>
      </c>
      <c r="O107" s="110">
        <v>300</v>
      </c>
      <c r="P107" s="38"/>
      <c r="Q107" s="110"/>
      <c r="R107" s="38"/>
      <c r="S107" s="110"/>
      <c r="T107" s="38"/>
      <c r="U107" s="38"/>
      <c r="V107" s="109"/>
      <c r="W107" s="72"/>
      <c r="X107" s="81"/>
      <c r="Y107" s="20" t="s">
        <v>564</v>
      </c>
      <c r="Z107" s="48">
        <f t="shared" si="14"/>
        <v>0</v>
      </c>
    </row>
    <row r="108" spans="1:26" ht="63">
      <c r="A108" s="632"/>
      <c r="B108" s="78" t="s">
        <v>627</v>
      </c>
      <c r="C108" s="526" t="s">
        <v>71</v>
      </c>
      <c r="D108" s="527" t="s">
        <v>537</v>
      </c>
      <c r="E108" s="110">
        <v>450</v>
      </c>
      <c r="F108" s="38">
        <v>1</v>
      </c>
      <c r="G108" s="230">
        <f>F108*E108</f>
        <v>450</v>
      </c>
      <c r="H108" s="242">
        <f>F108</f>
        <v>1</v>
      </c>
      <c r="I108" s="230">
        <f>G108</f>
        <v>450</v>
      </c>
      <c r="J108" s="38"/>
      <c r="K108" s="110"/>
      <c r="L108" s="38"/>
      <c r="M108" s="110"/>
      <c r="N108" s="38">
        <v>1</v>
      </c>
      <c r="O108" s="110">
        <v>450</v>
      </c>
      <c r="P108" s="38"/>
      <c r="Q108" s="110"/>
      <c r="R108" s="38"/>
      <c r="S108" s="110"/>
      <c r="T108" s="38"/>
      <c r="U108" s="38"/>
      <c r="V108" s="109"/>
      <c r="W108" s="72"/>
      <c r="X108" s="81"/>
      <c r="Y108" s="20" t="s">
        <v>564</v>
      </c>
      <c r="Z108" s="48">
        <f t="shared" si="14"/>
        <v>0</v>
      </c>
    </row>
    <row r="109" spans="1:26" ht="47.25">
      <c r="A109" s="632"/>
      <c r="B109" s="78" t="s">
        <v>628</v>
      </c>
      <c r="C109" s="528" t="s">
        <v>72</v>
      </c>
      <c r="D109" s="527" t="s">
        <v>537</v>
      </c>
      <c r="E109" s="110">
        <v>300</v>
      </c>
      <c r="F109" s="38">
        <v>1</v>
      </c>
      <c r="G109" s="230">
        <f t="shared" si="12"/>
        <v>300</v>
      </c>
      <c r="H109" s="242">
        <f t="shared" si="13"/>
        <v>1</v>
      </c>
      <c r="I109" s="230">
        <f t="shared" si="13"/>
        <v>300</v>
      </c>
      <c r="J109" s="38"/>
      <c r="K109" s="110"/>
      <c r="L109" s="38"/>
      <c r="M109" s="110"/>
      <c r="N109" s="38">
        <v>1</v>
      </c>
      <c r="O109" s="110">
        <v>300</v>
      </c>
      <c r="P109" s="38"/>
      <c r="Q109" s="110"/>
      <c r="R109" s="38"/>
      <c r="S109" s="110"/>
      <c r="T109" s="38"/>
      <c r="U109" s="38"/>
      <c r="V109" s="109"/>
      <c r="W109" s="72"/>
      <c r="X109" s="81"/>
      <c r="Y109" s="20" t="s">
        <v>564</v>
      </c>
      <c r="Z109" s="48">
        <f t="shared" si="14"/>
        <v>0</v>
      </c>
    </row>
    <row r="110" spans="1:26" ht="78.75">
      <c r="A110" s="632"/>
      <c r="B110" s="78" t="s">
        <v>489</v>
      </c>
      <c r="C110" s="526" t="s">
        <v>73</v>
      </c>
      <c r="D110" s="527" t="s">
        <v>537</v>
      </c>
      <c r="E110" s="110">
        <v>300</v>
      </c>
      <c r="F110" s="38">
        <v>1</v>
      </c>
      <c r="G110" s="230">
        <f>F110*E110</f>
        <v>300</v>
      </c>
      <c r="H110" s="242">
        <f>F110</f>
        <v>1</v>
      </c>
      <c r="I110" s="230">
        <f>G110</f>
        <v>300</v>
      </c>
      <c r="J110" s="38"/>
      <c r="K110" s="110"/>
      <c r="L110" s="38"/>
      <c r="M110" s="110"/>
      <c r="N110" s="38">
        <v>1</v>
      </c>
      <c r="O110" s="110">
        <v>300</v>
      </c>
      <c r="P110" s="38"/>
      <c r="Q110" s="110"/>
      <c r="R110" s="38"/>
      <c r="S110" s="110"/>
      <c r="T110" s="38"/>
      <c r="U110" s="38"/>
      <c r="V110" s="109"/>
      <c r="W110" s="72"/>
      <c r="X110" s="81"/>
      <c r="Y110" s="20" t="s">
        <v>564</v>
      </c>
      <c r="Z110" s="48">
        <f t="shared" si="14"/>
        <v>0</v>
      </c>
    </row>
    <row r="111" spans="1:26" ht="47.25">
      <c r="A111" s="632"/>
      <c r="B111" s="78" t="s">
        <v>629</v>
      </c>
      <c r="C111" s="526" t="s">
        <v>74</v>
      </c>
      <c r="D111" s="527" t="s">
        <v>537</v>
      </c>
      <c r="E111" s="110">
        <v>450</v>
      </c>
      <c r="F111" s="38">
        <v>1</v>
      </c>
      <c r="G111" s="230">
        <f>F111*E111</f>
        <v>450</v>
      </c>
      <c r="H111" s="242">
        <f>F111</f>
        <v>1</v>
      </c>
      <c r="I111" s="230">
        <f>G111</f>
        <v>450</v>
      </c>
      <c r="J111" s="38"/>
      <c r="K111" s="110"/>
      <c r="L111" s="38"/>
      <c r="M111" s="110"/>
      <c r="N111" s="38">
        <v>1</v>
      </c>
      <c r="O111" s="110">
        <v>450</v>
      </c>
      <c r="P111" s="38"/>
      <c r="Q111" s="110"/>
      <c r="R111" s="38"/>
      <c r="S111" s="110"/>
      <c r="T111" s="38"/>
      <c r="U111" s="38"/>
      <c r="V111" s="109"/>
      <c r="W111" s="72"/>
      <c r="X111" s="81"/>
      <c r="Y111" s="20" t="s">
        <v>564</v>
      </c>
      <c r="Z111" s="48">
        <f t="shared" si="14"/>
        <v>0</v>
      </c>
    </row>
    <row r="112" spans="1:26" ht="47.25">
      <c r="A112" s="632"/>
      <c r="B112" s="78" t="s">
        <v>630</v>
      </c>
      <c r="C112" s="528" t="s">
        <v>32</v>
      </c>
      <c r="D112" s="527" t="s">
        <v>537</v>
      </c>
      <c r="E112" s="110">
        <v>1200</v>
      </c>
      <c r="F112" s="38">
        <v>1</v>
      </c>
      <c r="G112" s="230">
        <f t="shared" si="12"/>
        <v>1200</v>
      </c>
      <c r="H112" s="242">
        <f t="shared" si="13"/>
        <v>1</v>
      </c>
      <c r="I112" s="230">
        <f t="shared" si="13"/>
        <v>1200</v>
      </c>
      <c r="J112" s="38"/>
      <c r="K112" s="110"/>
      <c r="L112" s="38"/>
      <c r="M112" s="110"/>
      <c r="N112" s="38">
        <v>1</v>
      </c>
      <c r="O112" s="110">
        <v>1200</v>
      </c>
      <c r="P112" s="38"/>
      <c r="Q112" s="110"/>
      <c r="R112" s="38"/>
      <c r="S112" s="110"/>
      <c r="T112" s="38"/>
      <c r="U112" s="38"/>
      <c r="V112" s="109"/>
      <c r="W112" s="72"/>
      <c r="X112" s="81"/>
      <c r="Y112" s="20" t="s">
        <v>348</v>
      </c>
      <c r="Z112" s="48">
        <f t="shared" si="14"/>
        <v>0</v>
      </c>
    </row>
    <row r="113" spans="1:26" ht="47.25">
      <c r="A113" s="632"/>
      <c r="B113" s="78" t="s">
        <v>631</v>
      </c>
      <c r="C113" s="528" t="s">
        <v>75</v>
      </c>
      <c r="D113" s="527" t="s">
        <v>537</v>
      </c>
      <c r="E113" s="110">
        <v>300</v>
      </c>
      <c r="F113" s="38">
        <v>1</v>
      </c>
      <c r="G113" s="230">
        <f t="shared" si="12"/>
        <v>300</v>
      </c>
      <c r="H113" s="242">
        <f t="shared" si="13"/>
        <v>1</v>
      </c>
      <c r="I113" s="230">
        <f t="shared" si="13"/>
        <v>300</v>
      </c>
      <c r="J113" s="38"/>
      <c r="K113" s="110"/>
      <c r="L113" s="38"/>
      <c r="M113" s="110"/>
      <c r="N113" s="38">
        <v>1</v>
      </c>
      <c r="O113" s="110">
        <v>300</v>
      </c>
      <c r="P113" s="38"/>
      <c r="Q113" s="110"/>
      <c r="R113" s="38"/>
      <c r="S113" s="110"/>
      <c r="T113" s="38"/>
      <c r="U113" s="38"/>
      <c r="V113" s="109"/>
      <c r="W113" s="72"/>
      <c r="X113" s="81"/>
      <c r="Y113" s="20" t="s">
        <v>574</v>
      </c>
      <c r="Z113" s="48">
        <f t="shared" si="14"/>
        <v>0</v>
      </c>
    </row>
    <row r="114" spans="1:26" ht="78.75">
      <c r="A114" s="632"/>
      <c r="B114" s="78" t="s">
        <v>490</v>
      </c>
      <c r="C114" s="526" t="s">
        <v>76</v>
      </c>
      <c r="D114" s="527" t="s">
        <v>537</v>
      </c>
      <c r="E114" s="110">
        <v>300</v>
      </c>
      <c r="F114" s="38">
        <v>1</v>
      </c>
      <c r="G114" s="230">
        <f>F114*E114</f>
        <v>300</v>
      </c>
      <c r="H114" s="242">
        <f>F114</f>
        <v>1</v>
      </c>
      <c r="I114" s="230">
        <f>G114</f>
        <v>300</v>
      </c>
      <c r="J114" s="38"/>
      <c r="K114" s="110"/>
      <c r="L114" s="38"/>
      <c r="M114" s="110"/>
      <c r="N114" s="38">
        <v>1</v>
      </c>
      <c r="O114" s="110">
        <v>300</v>
      </c>
      <c r="P114" s="38"/>
      <c r="Q114" s="110"/>
      <c r="R114" s="38"/>
      <c r="S114" s="110"/>
      <c r="T114" s="38"/>
      <c r="U114" s="38"/>
      <c r="V114" s="109"/>
      <c r="W114" s="72"/>
      <c r="X114" s="81"/>
      <c r="Y114" s="20" t="s">
        <v>574</v>
      </c>
      <c r="Z114" s="48">
        <f t="shared" si="14"/>
        <v>0</v>
      </c>
    </row>
    <row r="115" spans="1:26" ht="47.25">
      <c r="A115" s="632"/>
      <c r="B115" s="78" t="s">
        <v>632</v>
      </c>
      <c r="C115" s="526" t="s">
        <v>77</v>
      </c>
      <c r="D115" s="527" t="s">
        <v>537</v>
      </c>
      <c r="E115" s="110">
        <v>450</v>
      </c>
      <c r="F115" s="38">
        <v>1</v>
      </c>
      <c r="G115" s="230">
        <f>F115*E115</f>
        <v>450</v>
      </c>
      <c r="H115" s="242">
        <f>F115</f>
        <v>1</v>
      </c>
      <c r="I115" s="230">
        <f>G115</f>
        <v>450</v>
      </c>
      <c r="J115" s="38"/>
      <c r="K115" s="110"/>
      <c r="L115" s="38"/>
      <c r="M115" s="110"/>
      <c r="N115" s="38">
        <v>1</v>
      </c>
      <c r="O115" s="110">
        <v>450</v>
      </c>
      <c r="P115" s="38"/>
      <c r="Q115" s="110"/>
      <c r="R115" s="38"/>
      <c r="S115" s="110"/>
      <c r="T115" s="38"/>
      <c r="U115" s="38"/>
      <c r="V115" s="109"/>
      <c r="W115" s="72"/>
      <c r="X115" s="81"/>
      <c r="Y115" s="20" t="s">
        <v>574</v>
      </c>
      <c r="Z115" s="48">
        <f t="shared" si="14"/>
        <v>0</v>
      </c>
    </row>
    <row r="116" spans="1:26" ht="47.25">
      <c r="A116" s="632"/>
      <c r="B116" s="78" t="s">
        <v>491</v>
      </c>
      <c r="C116" s="528" t="s">
        <v>78</v>
      </c>
      <c r="D116" s="527" t="s">
        <v>537</v>
      </c>
      <c r="E116" s="110">
        <v>350</v>
      </c>
      <c r="F116" s="38">
        <v>1</v>
      </c>
      <c r="G116" s="230">
        <f t="shared" si="12"/>
        <v>350</v>
      </c>
      <c r="H116" s="242">
        <f t="shared" si="13"/>
        <v>1</v>
      </c>
      <c r="I116" s="230">
        <f t="shared" si="13"/>
        <v>350</v>
      </c>
      <c r="J116" s="38"/>
      <c r="K116" s="110"/>
      <c r="L116" s="38"/>
      <c r="M116" s="110"/>
      <c r="N116" s="38">
        <v>1</v>
      </c>
      <c r="O116" s="110">
        <v>350</v>
      </c>
      <c r="P116" s="38"/>
      <c r="Q116" s="110"/>
      <c r="R116" s="38"/>
      <c r="S116" s="110"/>
      <c r="T116" s="38"/>
      <c r="U116" s="38"/>
      <c r="V116" s="109"/>
      <c r="W116" s="72"/>
      <c r="X116" s="81"/>
      <c r="Y116" s="20" t="s">
        <v>574</v>
      </c>
      <c r="Z116" s="48">
        <f t="shared" si="14"/>
        <v>0</v>
      </c>
    </row>
    <row r="117" spans="1:26" ht="78.75">
      <c r="A117" s="632"/>
      <c r="B117" s="78" t="s">
        <v>492</v>
      </c>
      <c r="C117" s="526" t="s">
        <v>79</v>
      </c>
      <c r="D117" s="527" t="s">
        <v>537</v>
      </c>
      <c r="E117" s="110">
        <v>300</v>
      </c>
      <c r="F117" s="38">
        <v>1</v>
      </c>
      <c r="G117" s="230">
        <f>F117*E117</f>
        <v>300</v>
      </c>
      <c r="H117" s="242">
        <f>F117</f>
        <v>1</v>
      </c>
      <c r="I117" s="230">
        <f>G117</f>
        <v>300</v>
      </c>
      <c r="J117" s="38"/>
      <c r="K117" s="110"/>
      <c r="L117" s="38"/>
      <c r="M117" s="110"/>
      <c r="N117" s="38">
        <v>1</v>
      </c>
      <c r="O117" s="110">
        <v>300</v>
      </c>
      <c r="P117" s="38"/>
      <c r="Q117" s="110"/>
      <c r="R117" s="38"/>
      <c r="S117" s="110"/>
      <c r="T117" s="38"/>
      <c r="U117" s="38"/>
      <c r="V117" s="109"/>
      <c r="W117" s="72"/>
      <c r="X117" s="81"/>
      <c r="Y117" s="20" t="s">
        <v>574</v>
      </c>
      <c r="Z117" s="48">
        <f t="shared" si="14"/>
        <v>0</v>
      </c>
    </row>
    <row r="118" spans="1:26" ht="47.25">
      <c r="A118" s="632"/>
      <c r="B118" s="78" t="s">
        <v>86</v>
      </c>
      <c r="C118" s="526" t="s">
        <v>80</v>
      </c>
      <c r="D118" s="527" t="s">
        <v>537</v>
      </c>
      <c r="E118" s="110">
        <v>320</v>
      </c>
      <c r="F118" s="38">
        <v>1</v>
      </c>
      <c r="G118" s="230">
        <f>F118*E118</f>
        <v>320</v>
      </c>
      <c r="H118" s="242">
        <f>F118</f>
        <v>1</v>
      </c>
      <c r="I118" s="230">
        <f>G118</f>
        <v>320</v>
      </c>
      <c r="J118" s="38"/>
      <c r="K118" s="110"/>
      <c r="L118" s="38"/>
      <c r="M118" s="110"/>
      <c r="N118" s="38">
        <v>1</v>
      </c>
      <c r="O118" s="110">
        <v>320</v>
      </c>
      <c r="P118" s="38"/>
      <c r="Q118" s="110"/>
      <c r="R118" s="38"/>
      <c r="S118" s="110"/>
      <c r="T118" s="38"/>
      <c r="U118" s="38"/>
      <c r="V118" s="109"/>
      <c r="W118" s="72"/>
      <c r="X118" s="81"/>
      <c r="Y118" s="20" t="s">
        <v>574</v>
      </c>
      <c r="Z118" s="48">
        <f t="shared" si="14"/>
        <v>0</v>
      </c>
    </row>
    <row r="119" spans="1:26" ht="47.25">
      <c r="A119" s="632"/>
      <c r="B119" s="78" t="s">
        <v>87</v>
      </c>
      <c r="C119" s="528" t="s">
        <v>81</v>
      </c>
      <c r="D119" s="527" t="s">
        <v>537</v>
      </c>
      <c r="E119" s="110">
        <v>400</v>
      </c>
      <c r="F119" s="38">
        <v>1</v>
      </c>
      <c r="G119" s="230">
        <f t="shared" si="12"/>
        <v>400</v>
      </c>
      <c r="H119" s="242">
        <f t="shared" si="13"/>
        <v>1</v>
      </c>
      <c r="I119" s="230">
        <f t="shared" si="13"/>
        <v>400</v>
      </c>
      <c r="J119" s="38"/>
      <c r="K119" s="110"/>
      <c r="L119" s="38"/>
      <c r="M119" s="110"/>
      <c r="N119" s="38">
        <v>1</v>
      </c>
      <c r="O119" s="110">
        <v>400</v>
      </c>
      <c r="P119" s="38"/>
      <c r="Q119" s="110"/>
      <c r="R119" s="38"/>
      <c r="S119" s="110"/>
      <c r="T119" s="38"/>
      <c r="U119" s="38"/>
      <c r="V119" s="109"/>
      <c r="W119" s="72"/>
      <c r="X119" s="81"/>
      <c r="Y119" s="20" t="s">
        <v>574</v>
      </c>
      <c r="Z119" s="48">
        <f t="shared" si="14"/>
        <v>0</v>
      </c>
    </row>
    <row r="120" spans="1:26" ht="62.25" customHeight="1">
      <c r="A120" s="632"/>
      <c r="B120" s="78" t="s">
        <v>88</v>
      </c>
      <c r="C120" s="526" t="s">
        <v>82</v>
      </c>
      <c r="D120" s="527" t="s">
        <v>537</v>
      </c>
      <c r="E120" s="110">
        <v>450</v>
      </c>
      <c r="F120" s="38">
        <v>1</v>
      </c>
      <c r="G120" s="230">
        <f>F120*E120</f>
        <v>450</v>
      </c>
      <c r="H120" s="242">
        <f>F120</f>
        <v>1</v>
      </c>
      <c r="I120" s="230">
        <f>G120</f>
        <v>450</v>
      </c>
      <c r="J120" s="38"/>
      <c r="K120" s="110"/>
      <c r="L120" s="38"/>
      <c r="M120" s="110"/>
      <c r="N120" s="38">
        <v>1</v>
      </c>
      <c r="O120" s="110">
        <v>450</v>
      </c>
      <c r="P120" s="38"/>
      <c r="Q120" s="110"/>
      <c r="R120" s="38"/>
      <c r="S120" s="110"/>
      <c r="T120" s="38"/>
      <c r="U120" s="38"/>
      <c r="V120" s="109"/>
      <c r="W120" s="72"/>
      <c r="X120" s="81"/>
      <c r="Y120" s="20" t="s">
        <v>574</v>
      </c>
      <c r="Z120" s="48">
        <f t="shared" si="14"/>
        <v>0</v>
      </c>
    </row>
    <row r="121" spans="1:26" ht="71.25" customHeight="1">
      <c r="A121" s="632"/>
      <c r="B121" s="78" t="s">
        <v>89</v>
      </c>
      <c r="C121" s="528" t="s">
        <v>329</v>
      </c>
      <c r="D121" s="527" t="s">
        <v>537</v>
      </c>
      <c r="E121" s="110">
        <v>400</v>
      </c>
      <c r="F121" s="38">
        <v>1</v>
      </c>
      <c r="G121" s="230">
        <f t="shared" si="12"/>
        <v>400</v>
      </c>
      <c r="H121" s="242">
        <f t="shared" si="13"/>
        <v>1</v>
      </c>
      <c r="I121" s="230">
        <f t="shared" si="13"/>
        <v>400</v>
      </c>
      <c r="J121" s="38"/>
      <c r="K121" s="110"/>
      <c r="L121" s="38"/>
      <c r="M121" s="110"/>
      <c r="N121" s="38">
        <v>1</v>
      </c>
      <c r="O121" s="110">
        <v>400</v>
      </c>
      <c r="P121" s="38"/>
      <c r="Q121" s="110"/>
      <c r="R121" s="38"/>
      <c r="S121" s="110"/>
      <c r="T121" s="38"/>
      <c r="U121" s="38"/>
      <c r="V121" s="109"/>
      <c r="W121" s="72"/>
      <c r="X121" s="81"/>
      <c r="Y121" s="20" t="s">
        <v>348</v>
      </c>
      <c r="Z121" s="48">
        <f t="shared" si="14"/>
        <v>0</v>
      </c>
    </row>
    <row r="122" spans="1:26" ht="31.5">
      <c r="A122" s="632"/>
      <c r="B122" s="78" t="s">
        <v>90</v>
      </c>
      <c r="C122" s="528" t="s">
        <v>330</v>
      </c>
      <c r="D122" s="527" t="s">
        <v>537</v>
      </c>
      <c r="E122" s="110">
        <v>100</v>
      </c>
      <c r="F122" s="38">
        <v>1</v>
      </c>
      <c r="G122" s="230">
        <f t="shared" si="12"/>
        <v>100</v>
      </c>
      <c r="H122" s="242">
        <f t="shared" si="13"/>
        <v>1</v>
      </c>
      <c r="I122" s="230">
        <f t="shared" si="13"/>
        <v>100</v>
      </c>
      <c r="J122" s="38"/>
      <c r="K122" s="110"/>
      <c r="L122" s="38"/>
      <c r="M122" s="110"/>
      <c r="N122" s="38">
        <v>1</v>
      </c>
      <c r="O122" s="110">
        <v>100</v>
      </c>
      <c r="P122" s="38"/>
      <c r="Q122" s="110"/>
      <c r="R122" s="38"/>
      <c r="S122" s="110"/>
      <c r="T122" s="38"/>
      <c r="U122" s="38"/>
      <c r="V122" s="109"/>
      <c r="W122" s="72"/>
      <c r="X122" s="81"/>
      <c r="Y122" s="20" t="s">
        <v>564</v>
      </c>
      <c r="Z122" s="48">
        <f t="shared" si="14"/>
        <v>0</v>
      </c>
    </row>
    <row r="123" spans="1:26" ht="70.5" customHeight="1">
      <c r="A123" s="632"/>
      <c r="B123" s="78" t="s">
        <v>91</v>
      </c>
      <c r="C123" s="528" t="s">
        <v>83</v>
      </c>
      <c r="D123" s="527" t="s">
        <v>537</v>
      </c>
      <c r="E123" s="110">
        <v>100</v>
      </c>
      <c r="F123" s="38">
        <v>1</v>
      </c>
      <c r="G123" s="230">
        <f t="shared" si="12"/>
        <v>100</v>
      </c>
      <c r="H123" s="242">
        <f t="shared" si="13"/>
        <v>1</v>
      </c>
      <c r="I123" s="230">
        <f t="shared" si="13"/>
        <v>100</v>
      </c>
      <c r="J123" s="38"/>
      <c r="K123" s="110"/>
      <c r="L123" s="38"/>
      <c r="M123" s="110"/>
      <c r="N123" s="38">
        <v>1</v>
      </c>
      <c r="O123" s="110">
        <v>100</v>
      </c>
      <c r="P123" s="38"/>
      <c r="Q123" s="110"/>
      <c r="R123" s="38"/>
      <c r="S123" s="110"/>
      <c r="T123" s="38"/>
      <c r="U123" s="38"/>
      <c r="V123" s="109"/>
      <c r="W123" s="72"/>
      <c r="X123" s="81"/>
      <c r="Y123" s="20" t="s">
        <v>575</v>
      </c>
      <c r="Z123" s="48">
        <f t="shared" si="14"/>
        <v>0</v>
      </c>
    </row>
    <row r="124" spans="1:26" ht="70.5" customHeight="1">
      <c r="A124" s="632"/>
      <c r="B124" s="78" t="s">
        <v>92</v>
      </c>
      <c r="C124" s="526" t="s">
        <v>84</v>
      </c>
      <c r="D124" s="527" t="s">
        <v>537</v>
      </c>
      <c r="E124" s="110">
        <v>100</v>
      </c>
      <c r="F124" s="38">
        <v>1</v>
      </c>
      <c r="G124" s="230">
        <f>F124*E124</f>
        <v>100</v>
      </c>
      <c r="H124" s="242">
        <f>F124</f>
        <v>1</v>
      </c>
      <c r="I124" s="230">
        <f>G124</f>
        <v>100</v>
      </c>
      <c r="J124" s="38"/>
      <c r="K124" s="110"/>
      <c r="L124" s="38"/>
      <c r="M124" s="110"/>
      <c r="N124" s="38">
        <v>1</v>
      </c>
      <c r="O124" s="110">
        <v>100</v>
      </c>
      <c r="P124" s="38"/>
      <c r="Q124" s="110"/>
      <c r="R124" s="38"/>
      <c r="S124" s="110"/>
      <c r="T124" s="38"/>
      <c r="U124" s="38"/>
      <c r="V124" s="109"/>
      <c r="W124" s="72"/>
      <c r="X124" s="81"/>
      <c r="Y124" s="20" t="s">
        <v>575</v>
      </c>
      <c r="Z124" s="48">
        <f t="shared" si="14"/>
        <v>0</v>
      </c>
    </row>
    <row r="125" spans="1:26" ht="45">
      <c r="A125" s="632"/>
      <c r="B125" s="78" t="s">
        <v>93</v>
      </c>
      <c r="C125" s="507" t="s">
        <v>85</v>
      </c>
      <c r="D125" s="527" t="s">
        <v>537</v>
      </c>
      <c r="E125" s="110">
        <v>100</v>
      </c>
      <c r="F125" s="38">
        <v>1</v>
      </c>
      <c r="G125" s="230">
        <f t="shared" si="12"/>
        <v>100</v>
      </c>
      <c r="H125" s="242">
        <f t="shared" si="13"/>
        <v>1</v>
      </c>
      <c r="I125" s="230">
        <f t="shared" si="13"/>
        <v>100</v>
      </c>
      <c r="J125" s="38"/>
      <c r="K125" s="110"/>
      <c r="L125" s="38"/>
      <c r="M125" s="110"/>
      <c r="N125" s="38">
        <v>1</v>
      </c>
      <c r="O125" s="110">
        <v>100</v>
      </c>
      <c r="P125" s="38"/>
      <c r="Q125" s="110"/>
      <c r="R125" s="38"/>
      <c r="S125" s="110"/>
      <c r="T125" s="38"/>
      <c r="U125" s="38"/>
      <c r="V125" s="109"/>
      <c r="W125" s="72"/>
      <c r="X125" s="81"/>
      <c r="Y125" s="20" t="s">
        <v>575</v>
      </c>
      <c r="Z125" s="48">
        <f t="shared" si="14"/>
        <v>0</v>
      </c>
    </row>
    <row r="126" spans="1:26" ht="45">
      <c r="A126" s="632"/>
      <c r="B126" s="78" t="s">
        <v>94</v>
      </c>
      <c r="C126" s="507" t="s">
        <v>704</v>
      </c>
      <c r="D126" s="527" t="s">
        <v>537</v>
      </c>
      <c r="E126" s="529">
        <v>120</v>
      </c>
      <c r="F126" s="529">
        <v>1</v>
      </c>
      <c r="G126" s="230">
        <f aca="true" t="shared" si="15" ref="G126:G134">F126*E126</f>
        <v>120</v>
      </c>
      <c r="H126" s="242">
        <f aca="true" t="shared" si="16" ref="H126:H134">F126</f>
        <v>1</v>
      </c>
      <c r="I126" s="230">
        <f aca="true" t="shared" si="17" ref="I126:I134">G126</f>
        <v>120</v>
      </c>
      <c r="J126" s="38"/>
      <c r="K126" s="110"/>
      <c r="L126" s="38"/>
      <c r="M126" s="110"/>
      <c r="N126" s="38">
        <v>1</v>
      </c>
      <c r="O126" s="110">
        <v>120</v>
      </c>
      <c r="P126" s="38"/>
      <c r="Q126" s="110"/>
      <c r="R126" s="38"/>
      <c r="S126" s="110"/>
      <c r="T126" s="38"/>
      <c r="U126" s="38"/>
      <c r="V126" s="109"/>
      <c r="W126" s="72"/>
      <c r="X126" s="81"/>
      <c r="Y126" s="20" t="s">
        <v>348</v>
      </c>
      <c r="Z126" s="48">
        <f t="shared" si="14"/>
        <v>0</v>
      </c>
    </row>
    <row r="127" spans="1:26" ht="45">
      <c r="A127" s="632"/>
      <c r="B127" s="78" t="s">
        <v>95</v>
      </c>
      <c r="C127" s="507" t="s">
        <v>705</v>
      </c>
      <c r="D127" s="527" t="s">
        <v>537</v>
      </c>
      <c r="E127" s="529">
        <v>300</v>
      </c>
      <c r="F127" s="529">
        <v>1</v>
      </c>
      <c r="G127" s="230">
        <f t="shared" si="15"/>
        <v>300</v>
      </c>
      <c r="H127" s="242">
        <f t="shared" si="16"/>
        <v>1</v>
      </c>
      <c r="I127" s="230">
        <f t="shared" si="17"/>
        <v>300</v>
      </c>
      <c r="J127" s="38"/>
      <c r="K127" s="110"/>
      <c r="L127" s="38"/>
      <c r="M127" s="110"/>
      <c r="N127" s="38">
        <v>1</v>
      </c>
      <c r="O127" s="110">
        <v>300</v>
      </c>
      <c r="P127" s="38"/>
      <c r="Q127" s="110"/>
      <c r="R127" s="38"/>
      <c r="S127" s="110"/>
      <c r="T127" s="38"/>
      <c r="U127" s="38"/>
      <c r="V127" s="109"/>
      <c r="W127" s="72"/>
      <c r="X127" s="81"/>
      <c r="Y127" s="20" t="s">
        <v>348</v>
      </c>
      <c r="Z127" s="48">
        <f t="shared" si="14"/>
        <v>0</v>
      </c>
    </row>
    <row r="128" spans="1:26" ht="75">
      <c r="A128" s="632"/>
      <c r="B128" s="78" t="s">
        <v>96</v>
      </c>
      <c r="C128" s="507" t="s">
        <v>706</v>
      </c>
      <c r="D128" s="527" t="s">
        <v>537</v>
      </c>
      <c r="E128" s="529">
        <v>280</v>
      </c>
      <c r="F128" s="529">
        <v>1</v>
      </c>
      <c r="G128" s="230">
        <f t="shared" si="15"/>
        <v>280</v>
      </c>
      <c r="H128" s="242">
        <f t="shared" si="16"/>
        <v>1</v>
      </c>
      <c r="I128" s="230">
        <f t="shared" si="17"/>
        <v>280</v>
      </c>
      <c r="J128" s="38"/>
      <c r="K128" s="110"/>
      <c r="L128" s="38"/>
      <c r="M128" s="110"/>
      <c r="N128" s="38">
        <v>1</v>
      </c>
      <c r="O128" s="110">
        <v>280</v>
      </c>
      <c r="P128" s="38"/>
      <c r="Q128" s="110"/>
      <c r="R128" s="38"/>
      <c r="S128" s="110"/>
      <c r="T128" s="38"/>
      <c r="U128" s="38"/>
      <c r="V128" s="109"/>
      <c r="W128" s="72"/>
      <c r="X128" s="81"/>
      <c r="Y128" s="20" t="s">
        <v>348</v>
      </c>
      <c r="Z128" s="48">
        <f t="shared" si="14"/>
        <v>0</v>
      </c>
    </row>
    <row r="129" spans="1:26" ht="60">
      <c r="A129" s="632"/>
      <c r="B129" s="78" t="s">
        <v>97</v>
      </c>
      <c r="C129" s="507" t="s">
        <v>707</v>
      </c>
      <c r="D129" s="527" t="s">
        <v>537</v>
      </c>
      <c r="E129" s="529">
        <v>110</v>
      </c>
      <c r="F129" s="529">
        <v>1</v>
      </c>
      <c r="G129" s="230">
        <f t="shared" si="15"/>
        <v>110</v>
      </c>
      <c r="H129" s="242">
        <f t="shared" si="16"/>
        <v>1</v>
      </c>
      <c r="I129" s="230">
        <f t="shared" si="17"/>
        <v>110</v>
      </c>
      <c r="J129" s="38"/>
      <c r="K129" s="110"/>
      <c r="L129" s="38"/>
      <c r="M129" s="110"/>
      <c r="N129" s="38">
        <v>1</v>
      </c>
      <c r="O129" s="110">
        <v>110</v>
      </c>
      <c r="P129" s="38"/>
      <c r="Q129" s="110"/>
      <c r="R129" s="38"/>
      <c r="S129" s="110"/>
      <c r="T129" s="38"/>
      <c r="U129" s="38"/>
      <c r="V129" s="109"/>
      <c r="W129" s="72"/>
      <c r="X129" s="81"/>
      <c r="Y129" s="20" t="s">
        <v>348</v>
      </c>
      <c r="Z129" s="48">
        <f t="shared" si="14"/>
        <v>0</v>
      </c>
    </row>
    <row r="130" spans="1:26" ht="45">
      <c r="A130" s="632"/>
      <c r="B130" s="78" t="s">
        <v>98</v>
      </c>
      <c r="C130" s="507" t="s">
        <v>708</v>
      </c>
      <c r="D130" s="527" t="s">
        <v>537</v>
      </c>
      <c r="E130" s="529">
        <v>280</v>
      </c>
      <c r="F130" s="529">
        <v>1</v>
      </c>
      <c r="G130" s="230">
        <f t="shared" si="15"/>
        <v>280</v>
      </c>
      <c r="H130" s="242">
        <f t="shared" si="16"/>
        <v>1</v>
      </c>
      <c r="I130" s="230">
        <f t="shared" si="17"/>
        <v>280</v>
      </c>
      <c r="J130" s="38"/>
      <c r="K130" s="110"/>
      <c r="L130" s="38"/>
      <c r="M130" s="110"/>
      <c r="N130" s="38">
        <v>1</v>
      </c>
      <c r="O130" s="110">
        <v>280</v>
      </c>
      <c r="P130" s="38"/>
      <c r="Q130" s="110"/>
      <c r="R130" s="38"/>
      <c r="S130" s="110"/>
      <c r="T130" s="38"/>
      <c r="U130" s="38"/>
      <c r="V130" s="109"/>
      <c r="W130" s="72"/>
      <c r="X130" s="81"/>
      <c r="Y130" s="20" t="s">
        <v>348</v>
      </c>
      <c r="Z130" s="48">
        <f t="shared" si="14"/>
        <v>0</v>
      </c>
    </row>
    <row r="131" spans="1:26" ht="45">
      <c r="A131" s="632"/>
      <c r="B131" s="78" t="s">
        <v>99</v>
      </c>
      <c r="C131" s="507" t="s">
        <v>709</v>
      </c>
      <c r="D131" s="527" t="s">
        <v>537</v>
      </c>
      <c r="E131" s="529">
        <v>320</v>
      </c>
      <c r="F131" s="529">
        <v>1</v>
      </c>
      <c r="G131" s="230">
        <f t="shared" si="15"/>
        <v>320</v>
      </c>
      <c r="H131" s="242">
        <f t="shared" si="16"/>
        <v>1</v>
      </c>
      <c r="I131" s="230">
        <f t="shared" si="17"/>
        <v>320</v>
      </c>
      <c r="J131" s="38"/>
      <c r="K131" s="110"/>
      <c r="L131" s="38"/>
      <c r="M131" s="110"/>
      <c r="N131" s="38">
        <v>1</v>
      </c>
      <c r="O131" s="110">
        <v>320</v>
      </c>
      <c r="P131" s="38"/>
      <c r="Q131" s="110"/>
      <c r="R131" s="38"/>
      <c r="S131" s="110"/>
      <c r="T131" s="38"/>
      <c r="U131" s="38"/>
      <c r="V131" s="109"/>
      <c r="W131" s="72"/>
      <c r="X131" s="81"/>
      <c r="Y131" s="20" t="s">
        <v>348</v>
      </c>
      <c r="Z131" s="48">
        <f t="shared" si="14"/>
        <v>0</v>
      </c>
    </row>
    <row r="132" spans="1:26" ht="45">
      <c r="A132" s="632"/>
      <c r="B132" s="78" t="s">
        <v>199</v>
      </c>
      <c r="C132" s="507" t="s">
        <v>0</v>
      </c>
      <c r="D132" s="527" t="s">
        <v>537</v>
      </c>
      <c r="E132" s="529">
        <v>310</v>
      </c>
      <c r="F132" s="529">
        <v>1</v>
      </c>
      <c r="G132" s="230">
        <f t="shared" si="15"/>
        <v>310</v>
      </c>
      <c r="H132" s="242">
        <f t="shared" si="16"/>
        <v>1</v>
      </c>
      <c r="I132" s="230">
        <f t="shared" si="17"/>
        <v>310</v>
      </c>
      <c r="J132" s="38"/>
      <c r="K132" s="110"/>
      <c r="L132" s="38"/>
      <c r="M132" s="110"/>
      <c r="N132" s="38">
        <v>1</v>
      </c>
      <c r="O132" s="110">
        <v>310</v>
      </c>
      <c r="P132" s="38"/>
      <c r="Q132" s="110"/>
      <c r="R132" s="38"/>
      <c r="S132" s="110"/>
      <c r="T132" s="38"/>
      <c r="U132" s="38"/>
      <c r="V132" s="109"/>
      <c r="W132" s="72"/>
      <c r="X132" s="81"/>
      <c r="Y132" s="20" t="s">
        <v>348</v>
      </c>
      <c r="Z132" s="48">
        <f t="shared" si="14"/>
        <v>0</v>
      </c>
    </row>
    <row r="133" spans="1:26" ht="45">
      <c r="A133" s="632"/>
      <c r="B133" s="78" t="s">
        <v>200</v>
      </c>
      <c r="C133" s="507" t="s">
        <v>1</v>
      </c>
      <c r="D133" s="527" t="s">
        <v>537</v>
      </c>
      <c r="E133" s="529">
        <v>210</v>
      </c>
      <c r="F133" s="529">
        <v>1</v>
      </c>
      <c r="G133" s="230">
        <f t="shared" si="15"/>
        <v>210</v>
      </c>
      <c r="H133" s="242">
        <f t="shared" si="16"/>
        <v>1</v>
      </c>
      <c r="I133" s="230">
        <f t="shared" si="17"/>
        <v>210</v>
      </c>
      <c r="J133" s="38"/>
      <c r="K133" s="110"/>
      <c r="L133" s="38"/>
      <c r="M133" s="110"/>
      <c r="N133" s="38">
        <v>1</v>
      </c>
      <c r="O133" s="110">
        <v>210</v>
      </c>
      <c r="P133" s="38"/>
      <c r="Q133" s="110"/>
      <c r="R133" s="38"/>
      <c r="S133" s="110"/>
      <c r="T133" s="38"/>
      <c r="U133" s="38"/>
      <c r="V133" s="109"/>
      <c r="W133" s="72"/>
      <c r="X133" s="81"/>
      <c r="Y133" s="20" t="s">
        <v>576</v>
      </c>
      <c r="Z133" s="48">
        <f t="shared" si="14"/>
        <v>0</v>
      </c>
    </row>
    <row r="134" spans="1:26" ht="60">
      <c r="A134" s="632"/>
      <c r="B134" s="78" t="s">
        <v>201</v>
      </c>
      <c r="C134" s="507" t="s">
        <v>2</v>
      </c>
      <c r="D134" s="527" t="s">
        <v>537</v>
      </c>
      <c r="E134" s="529">
        <v>100</v>
      </c>
      <c r="F134" s="529">
        <v>1</v>
      </c>
      <c r="G134" s="230">
        <f t="shared" si="15"/>
        <v>100</v>
      </c>
      <c r="H134" s="242">
        <f t="shared" si="16"/>
        <v>1</v>
      </c>
      <c r="I134" s="230">
        <f t="shared" si="17"/>
        <v>100</v>
      </c>
      <c r="J134" s="38"/>
      <c r="K134" s="110"/>
      <c r="L134" s="38"/>
      <c r="M134" s="110"/>
      <c r="N134" s="38">
        <v>1</v>
      </c>
      <c r="O134" s="110">
        <v>100</v>
      </c>
      <c r="P134" s="38"/>
      <c r="Q134" s="110"/>
      <c r="R134" s="38"/>
      <c r="S134" s="110"/>
      <c r="T134" s="38"/>
      <c r="U134" s="38"/>
      <c r="V134" s="109"/>
      <c r="W134" s="72"/>
      <c r="X134" s="81"/>
      <c r="Y134" s="20" t="s">
        <v>576</v>
      </c>
      <c r="Z134" s="48">
        <f t="shared" si="14"/>
        <v>0</v>
      </c>
    </row>
    <row r="135" spans="1:26" s="190" customFormat="1" ht="27" customHeight="1">
      <c r="A135" s="632"/>
      <c r="B135" s="660" t="s">
        <v>452</v>
      </c>
      <c r="C135" s="660"/>
      <c r="D135" s="660"/>
      <c r="E135" s="660"/>
      <c r="F135" s="196"/>
      <c r="G135" s="203">
        <f>SUM(G104:G134)</f>
        <v>9900</v>
      </c>
      <c r="H135" s="196"/>
      <c r="I135" s="203">
        <f>SUM(I104:I134)</f>
        <v>9900</v>
      </c>
      <c r="J135" s="196"/>
      <c r="K135" s="203"/>
      <c r="L135" s="196"/>
      <c r="M135" s="203">
        <f>SUM(M104:M134)</f>
        <v>0</v>
      </c>
      <c r="N135" s="196"/>
      <c r="O135" s="203">
        <f>SUM(O104:O134)</f>
        <v>9900</v>
      </c>
      <c r="P135" s="196"/>
      <c r="Q135" s="203">
        <f>SUM(Q104:Q134)</f>
        <v>0</v>
      </c>
      <c r="R135" s="196"/>
      <c r="S135" s="203">
        <f>SUM(S104:S134)</f>
        <v>0</v>
      </c>
      <c r="T135" s="196"/>
      <c r="U135" s="196"/>
      <c r="V135" s="204"/>
      <c r="W135" s="205"/>
      <c r="X135" s="206"/>
      <c r="Y135" s="456"/>
      <c r="Z135" s="48">
        <f t="shared" si="14"/>
        <v>0</v>
      </c>
    </row>
    <row r="136" spans="1:26" s="77" customFormat="1" ht="57" customHeight="1">
      <c r="A136" s="632" t="s">
        <v>56</v>
      </c>
      <c r="B136" s="78" t="s">
        <v>202</v>
      </c>
      <c r="C136" s="514" t="s">
        <v>103</v>
      </c>
      <c r="D136" s="11" t="s">
        <v>531</v>
      </c>
      <c r="E136" s="113">
        <v>930</v>
      </c>
      <c r="F136" s="23">
        <v>1</v>
      </c>
      <c r="G136" s="180">
        <f>F136*E136</f>
        <v>930</v>
      </c>
      <c r="H136" s="423">
        <f aca="true" t="shared" si="18" ref="H136:I140">F136</f>
        <v>1</v>
      </c>
      <c r="I136" s="180">
        <f t="shared" si="18"/>
        <v>930</v>
      </c>
      <c r="J136" s="352"/>
      <c r="K136" s="351"/>
      <c r="L136" s="352"/>
      <c r="M136" s="351"/>
      <c r="N136" s="352"/>
      <c r="O136" s="351"/>
      <c r="P136" s="352">
        <v>1</v>
      </c>
      <c r="Q136" s="351">
        <v>930</v>
      </c>
      <c r="R136" s="352"/>
      <c r="S136" s="351"/>
      <c r="T136" s="352"/>
      <c r="U136" s="352"/>
      <c r="V136" s="353"/>
      <c r="W136" s="350"/>
      <c r="X136" s="363"/>
      <c r="Y136" s="465" t="s">
        <v>347</v>
      </c>
      <c r="Z136" s="48">
        <f t="shared" si="14"/>
        <v>0</v>
      </c>
    </row>
    <row r="137" spans="1:26" s="77" customFormat="1" ht="57" customHeight="1">
      <c r="A137" s="632"/>
      <c r="B137" s="78" t="s">
        <v>203</v>
      </c>
      <c r="C137" s="514" t="s">
        <v>104</v>
      </c>
      <c r="D137" s="11" t="s">
        <v>531</v>
      </c>
      <c r="E137" s="110">
        <v>725</v>
      </c>
      <c r="F137" s="38">
        <v>1</v>
      </c>
      <c r="G137" s="230">
        <f>F137*E137</f>
        <v>725</v>
      </c>
      <c r="H137" s="243">
        <f t="shared" si="18"/>
        <v>1</v>
      </c>
      <c r="I137" s="230">
        <f t="shared" si="18"/>
        <v>725</v>
      </c>
      <c r="J137" s="352"/>
      <c r="K137" s="351"/>
      <c r="L137" s="352"/>
      <c r="M137" s="351"/>
      <c r="N137" s="352"/>
      <c r="O137" s="351"/>
      <c r="P137" s="352">
        <v>1</v>
      </c>
      <c r="Q137" s="351">
        <v>725</v>
      </c>
      <c r="R137" s="352"/>
      <c r="S137" s="351"/>
      <c r="T137" s="352"/>
      <c r="U137" s="352"/>
      <c r="V137" s="353"/>
      <c r="W137" s="350"/>
      <c r="X137" s="363"/>
      <c r="Y137" s="465" t="s">
        <v>347</v>
      </c>
      <c r="Z137" s="48">
        <f t="shared" si="14"/>
        <v>0</v>
      </c>
    </row>
    <row r="138" spans="1:26" s="77" customFormat="1" ht="57" customHeight="1">
      <c r="A138" s="632"/>
      <c r="B138" s="78" t="s">
        <v>204</v>
      </c>
      <c r="C138" s="514" t="s">
        <v>105</v>
      </c>
      <c r="D138" s="11" t="s">
        <v>531</v>
      </c>
      <c r="E138" s="110">
        <v>1120</v>
      </c>
      <c r="F138" s="38">
        <v>1</v>
      </c>
      <c r="G138" s="230">
        <f>F138*E138</f>
        <v>1120</v>
      </c>
      <c r="H138" s="243">
        <f t="shared" si="18"/>
        <v>1</v>
      </c>
      <c r="I138" s="230">
        <f t="shared" si="18"/>
        <v>1120</v>
      </c>
      <c r="J138" s="352"/>
      <c r="K138" s="351"/>
      <c r="L138" s="352"/>
      <c r="M138" s="351"/>
      <c r="N138" s="352"/>
      <c r="O138" s="351"/>
      <c r="P138" s="352">
        <v>1</v>
      </c>
      <c r="Q138" s="351">
        <v>1120</v>
      </c>
      <c r="R138" s="352"/>
      <c r="S138" s="351"/>
      <c r="T138" s="352"/>
      <c r="U138" s="352"/>
      <c r="V138" s="353"/>
      <c r="W138" s="350"/>
      <c r="X138" s="363"/>
      <c r="Y138" s="465" t="s">
        <v>347</v>
      </c>
      <c r="Z138" s="48">
        <f t="shared" si="14"/>
        <v>0</v>
      </c>
    </row>
    <row r="139" spans="1:26" s="77" customFormat="1" ht="57" customHeight="1">
      <c r="A139" s="632"/>
      <c r="B139" s="78" t="s">
        <v>205</v>
      </c>
      <c r="C139" s="514" t="s">
        <v>62</v>
      </c>
      <c r="D139" s="11" t="s">
        <v>531</v>
      </c>
      <c r="E139" s="110">
        <v>1420</v>
      </c>
      <c r="F139" s="38">
        <v>1</v>
      </c>
      <c r="G139" s="230">
        <f>F139*E139</f>
        <v>1420</v>
      </c>
      <c r="H139" s="243">
        <f t="shared" si="18"/>
        <v>1</v>
      </c>
      <c r="I139" s="230">
        <f t="shared" si="18"/>
        <v>1420</v>
      </c>
      <c r="J139" s="352"/>
      <c r="K139" s="351"/>
      <c r="L139" s="352"/>
      <c r="M139" s="351"/>
      <c r="N139" s="352"/>
      <c r="O139" s="351"/>
      <c r="P139" s="352">
        <v>1</v>
      </c>
      <c r="Q139" s="351">
        <v>1420</v>
      </c>
      <c r="R139" s="352"/>
      <c r="S139" s="351"/>
      <c r="T139" s="352"/>
      <c r="U139" s="352"/>
      <c r="V139" s="353"/>
      <c r="W139" s="350"/>
      <c r="X139" s="363"/>
      <c r="Y139" s="465" t="s">
        <v>570</v>
      </c>
      <c r="Z139" s="48">
        <f t="shared" si="14"/>
        <v>0</v>
      </c>
    </row>
    <row r="140" spans="1:26" ht="55.5" customHeight="1">
      <c r="A140" s="632"/>
      <c r="B140" s="78" t="s">
        <v>206</v>
      </c>
      <c r="C140" s="514" t="s">
        <v>106</v>
      </c>
      <c r="D140" s="11" t="s">
        <v>531</v>
      </c>
      <c r="E140" s="110">
        <v>530</v>
      </c>
      <c r="F140" s="38">
        <v>1</v>
      </c>
      <c r="G140" s="230">
        <f>F140*E140</f>
        <v>530</v>
      </c>
      <c r="H140" s="243">
        <f t="shared" si="18"/>
        <v>1</v>
      </c>
      <c r="I140" s="230">
        <f t="shared" si="18"/>
        <v>530</v>
      </c>
      <c r="J140" s="38"/>
      <c r="K140" s="110"/>
      <c r="L140" s="38"/>
      <c r="M140" s="110"/>
      <c r="N140" s="38"/>
      <c r="O140" s="110"/>
      <c r="P140" s="38">
        <v>1</v>
      </c>
      <c r="Q140" s="110">
        <v>530</v>
      </c>
      <c r="R140" s="38"/>
      <c r="S140" s="110"/>
      <c r="T140" s="38"/>
      <c r="U140" s="38"/>
      <c r="V140" s="109"/>
      <c r="W140" s="72"/>
      <c r="X140" s="81"/>
      <c r="Y140" s="20" t="s">
        <v>571</v>
      </c>
      <c r="Z140" s="48">
        <f t="shared" si="14"/>
        <v>0</v>
      </c>
    </row>
    <row r="141" spans="1:26" ht="63">
      <c r="A141" s="632"/>
      <c r="B141" s="78" t="s">
        <v>207</v>
      </c>
      <c r="C141" s="530" t="s">
        <v>670</v>
      </c>
      <c r="D141" s="531" t="s">
        <v>526</v>
      </c>
      <c r="E141" s="532">
        <v>455</v>
      </c>
      <c r="F141" s="531">
        <v>1</v>
      </c>
      <c r="G141" s="230">
        <f aca="true" t="shared" si="19" ref="G141:G152">F141*E141</f>
        <v>455</v>
      </c>
      <c r="H141" s="243">
        <f aca="true" t="shared" si="20" ref="H141:H152">F141</f>
        <v>1</v>
      </c>
      <c r="I141" s="230">
        <f aca="true" t="shared" si="21" ref="I141:I152">G141</f>
        <v>455</v>
      </c>
      <c r="J141" s="38"/>
      <c r="K141" s="110"/>
      <c r="L141" s="38"/>
      <c r="M141" s="110"/>
      <c r="N141" s="38"/>
      <c r="O141" s="110"/>
      <c r="P141" s="38">
        <v>1</v>
      </c>
      <c r="Q141" s="110">
        <v>455</v>
      </c>
      <c r="R141" s="38"/>
      <c r="S141" s="110"/>
      <c r="T141" s="38"/>
      <c r="U141" s="38"/>
      <c r="V141" s="109"/>
      <c r="W141" s="72"/>
      <c r="X141" s="81"/>
      <c r="Y141" s="20" t="s">
        <v>573</v>
      </c>
      <c r="Z141" s="48">
        <f t="shared" si="14"/>
        <v>0</v>
      </c>
    </row>
    <row r="142" spans="1:26" ht="63">
      <c r="A142" s="632"/>
      <c r="B142" s="78" t="s">
        <v>208</v>
      </c>
      <c r="C142" s="530" t="s">
        <v>671</v>
      </c>
      <c r="D142" s="531" t="s">
        <v>526</v>
      </c>
      <c r="E142" s="532">
        <v>445</v>
      </c>
      <c r="F142" s="531">
        <v>1</v>
      </c>
      <c r="G142" s="230">
        <f t="shared" si="19"/>
        <v>445</v>
      </c>
      <c r="H142" s="243">
        <f t="shared" si="20"/>
        <v>1</v>
      </c>
      <c r="I142" s="230">
        <f t="shared" si="21"/>
        <v>445</v>
      </c>
      <c r="J142" s="38"/>
      <c r="K142" s="110"/>
      <c r="L142" s="38"/>
      <c r="M142" s="110"/>
      <c r="N142" s="38"/>
      <c r="O142" s="110"/>
      <c r="P142" s="38">
        <v>1</v>
      </c>
      <c r="Q142" s="110">
        <v>445</v>
      </c>
      <c r="R142" s="38"/>
      <c r="S142" s="110"/>
      <c r="T142" s="38"/>
      <c r="U142" s="38"/>
      <c r="V142" s="109"/>
      <c r="W142" s="72"/>
      <c r="X142" s="81"/>
      <c r="Y142" s="20" t="s">
        <v>347</v>
      </c>
      <c r="Z142" s="48">
        <f t="shared" si="14"/>
        <v>0</v>
      </c>
    </row>
    <row r="143" spans="1:26" ht="47.25">
      <c r="A143" s="632"/>
      <c r="B143" s="78" t="s">
        <v>209</v>
      </c>
      <c r="C143" s="530" t="s">
        <v>672</v>
      </c>
      <c r="D143" s="531" t="s">
        <v>526</v>
      </c>
      <c r="E143" s="532">
        <v>442</v>
      </c>
      <c r="F143" s="531">
        <v>1</v>
      </c>
      <c r="G143" s="230">
        <f t="shared" si="19"/>
        <v>442</v>
      </c>
      <c r="H143" s="243">
        <f t="shared" si="20"/>
        <v>1</v>
      </c>
      <c r="I143" s="230">
        <f t="shared" si="21"/>
        <v>442</v>
      </c>
      <c r="J143" s="38"/>
      <c r="K143" s="110"/>
      <c r="L143" s="38"/>
      <c r="M143" s="110"/>
      <c r="N143" s="38"/>
      <c r="O143" s="110"/>
      <c r="P143" s="38">
        <v>1</v>
      </c>
      <c r="Q143" s="110">
        <v>442</v>
      </c>
      <c r="R143" s="38"/>
      <c r="S143" s="110"/>
      <c r="T143" s="38"/>
      <c r="U143" s="38"/>
      <c r="V143" s="109"/>
      <c r="W143" s="72"/>
      <c r="X143" s="81"/>
      <c r="Y143" s="20" t="s">
        <v>347</v>
      </c>
      <c r="Z143" s="48">
        <f t="shared" si="14"/>
        <v>0</v>
      </c>
    </row>
    <row r="144" spans="1:26" ht="31.5">
      <c r="A144" s="632"/>
      <c r="B144" s="78" t="s">
        <v>210</v>
      </c>
      <c r="C144" s="530" t="s">
        <v>673</v>
      </c>
      <c r="D144" s="531" t="s">
        <v>526</v>
      </c>
      <c r="E144" s="532">
        <v>457</v>
      </c>
      <c r="F144" s="531">
        <v>1</v>
      </c>
      <c r="G144" s="230">
        <f t="shared" si="19"/>
        <v>457</v>
      </c>
      <c r="H144" s="243">
        <f t="shared" si="20"/>
        <v>1</v>
      </c>
      <c r="I144" s="230">
        <f t="shared" si="21"/>
        <v>457</v>
      </c>
      <c r="J144" s="38"/>
      <c r="K144" s="110"/>
      <c r="L144" s="38"/>
      <c r="M144" s="110"/>
      <c r="N144" s="38"/>
      <c r="O144" s="110"/>
      <c r="P144" s="38">
        <v>1</v>
      </c>
      <c r="Q144" s="110">
        <v>457</v>
      </c>
      <c r="R144" s="38"/>
      <c r="S144" s="110"/>
      <c r="T144" s="38"/>
      <c r="U144" s="38"/>
      <c r="V144" s="109"/>
      <c r="W144" s="72"/>
      <c r="X144" s="81"/>
      <c r="Y144" s="20" t="s">
        <v>347</v>
      </c>
      <c r="Z144" s="48">
        <f t="shared" si="14"/>
        <v>0</v>
      </c>
    </row>
    <row r="145" spans="1:26" ht="31.5">
      <c r="A145" s="632"/>
      <c r="B145" s="78" t="s">
        <v>211</v>
      </c>
      <c r="C145" s="530" t="s">
        <v>674</v>
      </c>
      <c r="D145" s="531" t="s">
        <v>526</v>
      </c>
      <c r="E145" s="532">
        <v>448</v>
      </c>
      <c r="F145" s="531">
        <v>1</v>
      </c>
      <c r="G145" s="230">
        <f t="shared" si="19"/>
        <v>448</v>
      </c>
      <c r="H145" s="243">
        <f t="shared" si="20"/>
        <v>1</v>
      </c>
      <c r="I145" s="230">
        <f t="shared" si="21"/>
        <v>448</v>
      </c>
      <c r="J145" s="38"/>
      <c r="K145" s="110"/>
      <c r="L145" s="38"/>
      <c r="M145" s="110"/>
      <c r="N145" s="38"/>
      <c r="O145" s="110"/>
      <c r="P145" s="38">
        <v>1</v>
      </c>
      <c r="Q145" s="110">
        <v>448</v>
      </c>
      <c r="R145" s="38"/>
      <c r="S145" s="110"/>
      <c r="T145" s="38"/>
      <c r="U145" s="38"/>
      <c r="V145" s="109"/>
      <c r="W145" s="72"/>
      <c r="X145" s="81"/>
      <c r="Y145" s="20" t="s">
        <v>347</v>
      </c>
      <c r="Z145" s="48">
        <f t="shared" si="14"/>
        <v>0</v>
      </c>
    </row>
    <row r="146" spans="1:26" ht="31.5">
      <c r="A146" s="632"/>
      <c r="B146" s="78" t="s">
        <v>212</v>
      </c>
      <c r="C146" s="530" t="s">
        <v>675</v>
      </c>
      <c r="D146" s="531" t="s">
        <v>526</v>
      </c>
      <c r="E146" s="532">
        <v>446</v>
      </c>
      <c r="F146" s="531">
        <v>1</v>
      </c>
      <c r="G146" s="230">
        <f t="shared" si="19"/>
        <v>446</v>
      </c>
      <c r="H146" s="243">
        <f t="shared" si="20"/>
        <v>1</v>
      </c>
      <c r="I146" s="230">
        <f t="shared" si="21"/>
        <v>446</v>
      </c>
      <c r="J146" s="38"/>
      <c r="K146" s="110"/>
      <c r="L146" s="38"/>
      <c r="M146" s="110"/>
      <c r="N146" s="38"/>
      <c r="O146" s="110"/>
      <c r="P146" s="38">
        <v>1</v>
      </c>
      <c r="Q146" s="110">
        <v>446</v>
      </c>
      <c r="R146" s="38"/>
      <c r="S146" s="110"/>
      <c r="T146" s="38"/>
      <c r="U146" s="38"/>
      <c r="V146" s="109"/>
      <c r="W146" s="72"/>
      <c r="X146" s="81"/>
      <c r="Y146" s="20" t="s">
        <v>347</v>
      </c>
      <c r="Z146" s="48">
        <f t="shared" si="14"/>
        <v>0</v>
      </c>
    </row>
    <row r="147" spans="1:26" ht="31.5">
      <c r="A147" s="632"/>
      <c r="B147" s="78" t="s">
        <v>213</v>
      </c>
      <c r="C147" s="530" t="s">
        <v>676</v>
      </c>
      <c r="D147" s="531" t="s">
        <v>526</v>
      </c>
      <c r="E147" s="532">
        <v>452</v>
      </c>
      <c r="F147" s="531">
        <v>1</v>
      </c>
      <c r="G147" s="230">
        <f t="shared" si="19"/>
        <v>452</v>
      </c>
      <c r="H147" s="243">
        <f t="shared" si="20"/>
        <v>1</v>
      </c>
      <c r="I147" s="230">
        <f t="shared" si="21"/>
        <v>452</v>
      </c>
      <c r="J147" s="38"/>
      <c r="K147" s="110"/>
      <c r="L147" s="38"/>
      <c r="M147" s="110"/>
      <c r="N147" s="38"/>
      <c r="O147" s="110"/>
      <c r="P147" s="38">
        <v>1</v>
      </c>
      <c r="Q147" s="110">
        <v>452</v>
      </c>
      <c r="R147" s="38"/>
      <c r="S147" s="110"/>
      <c r="T147" s="38"/>
      <c r="U147" s="38"/>
      <c r="V147" s="109"/>
      <c r="W147" s="72"/>
      <c r="X147" s="81"/>
      <c r="Y147" s="20" t="s">
        <v>347</v>
      </c>
      <c r="Z147" s="48">
        <f t="shared" si="14"/>
        <v>0</v>
      </c>
    </row>
    <row r="148" spans="1:26" ht="31.5">
      <c r="A148" s="632"/>
      <c r="B148" s="78" t="s">
        <v>214</v>
      </c>
      <c r="C148" s="530" t="s">
        <v>677</v>
      </c>
      <c r="D148" s="531" t="s">
        <v>526</v>
      </c>
      <c r="E148" s="532">
        <v>455</v>
      </c>
      <c r="F148" s="531">
        <v>1</v>
      </c>
      <c r="G148" s="230">
        <f t="shared" si="19"/>
        <v>455</v>
      </c>
      <c r="H148" s="243">
        <f t="shared" si="20"/>
        <v>1</v>
      </c>
      <c r="I148" s="230">
        <f t="shared" si="21"/>
        <v>455</v>
      </c>
      <c r="J148" s="38"/>
      <c r="K148" s="110"/>
      <c r="L148" s="38"/>
      <c r="M148" s="110"/>
      <c r="N148" s="38"/>
      <c r="O148" s="110"/>
      <c r="P148" s="38">
        <v>1</v>
      </c>
      <c r="Q148" s="110">
        <v>455</v>
      </c>
      <c r="R148" s="38"/>
      <c r="S148" s="110"/>
      <c r="T148" s="38"/>
      <c r="U148" s="38"/>
      <c r="V148" s="109"/>
      <c r="W148" s="72"/>
      <c r="X148" s="81"/>
      <c r="Y148" s="20" t="s">
        <v>571</v>
      </c>
      <c r="Z148" s="48">
        <f t="shared" si="14"/>
        <v>0</v>
      </c>
    </row>
    <row r="149" spans="1:26" ht="31.5">
      <c r="A149" s="632"/>
      <c r="B149" s="78" t="s">
        <v>215</v>
      </c>
      <c r="C149" s="530" t="s">
        <v>678</v>
      </c>
      <c r="D149" s="531" t="s">
        <v>526</v>
      </c>
      <c r="E149" s="532">
        <v>450</v>
      </c>
      <c r="F149" s="38">
        <v>1</v>
      </c>
      <c r="G149" s="230">
        <f t="shared" si="19"/>
        <v>450</v>
      </c>
      <c r="H149" s="243">
        <f t="shared" si="20"/>
        <v>1</v>
      </c>
      <c r="I149" s="230">
        <f t="shared" si="21"/>
        <v>450</v>
      </c>
      <c r="J149" s="38"/>
      <c r="K149" s="110"/>
      <c r="L149" s="38"/>
      <c r="M149" s="110"/>
      <c r="N149" s="38"/>
      <c r="O149" s="110"/>
      <c r="P149" s="38">
        <v>1</v>
      </c>
      <c r="Q149" s="110">
        <v>450</v>
      </c>
      <c r="R149" s="38"/>
      <c r="S149" s="110"/>
      <c r="T149" s="38"/>
      <c r="U149" s="38"/>
      <c r="V149" s="109"/>
      <c r="W149" s="72"/>
      <c r="X149" s="81"/>
      <c r="Y149" s="20" t="s">
        <v>571</v>
      </c>
      <c r="Z149" s="48">
        <f t="shared" si="14"/>
        <v>0</v>
      </c>
    </row>
    <row r="150" spans="1:26" ht="31.5">
      <c r="A150" s="632"/>
      <c r="B150" s="78" t="s">
        <v>216</v>
      </c>
      <c r="C150" s="530" t="s">
        <v>679</v>
      </c>
      <c r="D150" s="531" t="s">
        <v>526</v>
      </c>
      <c r="E150" s="532">
        <v>446</v>
      </c>
      <c r="F150" s="38">
        <v>1</v>
      </c>
      <c r="G150" s="230">
        <f t="shared" si="19"/>
        <v>446</v>
      </c>
      <c r="H150" s="243">
        <f t="shared" si="20"/>
        <v>1</v>
      </c>
      <c r="I150" s="230">
        <f t="shared" si="21"/>
        <v>446</v>
      </c>
      <c r="J150" s="38"/>
      <c r="K150" s="110"/>
      <c r="L150" s="38"/>
      <c r="M150" s="110"/>
      <c r="N150" s="38"/>
      <c r="O150" s="110"/>
      <c r="P150" s="38">
        <v>1</v>
      </c>
      <c r="Q150" s="110">
        <v>446</v>
      </c>
      <c r="R150" s="38"/>
      <c r="S150" s="110"/>
      <c r="T150" s="38"/>
      <c r="U150" s="38"/>
      <c r="V150" s="109"/>
      <c r="W150" s="72"/>
      <c r="X150" s="81"/>
      <c r="Y150" s="20" t="s">
        <v>347</v>
      </c>
      <c r="Z150" s="48">
        <f t="shared" si="14"/>
        <v>0</v>
      </c>
    </row>
    <row r="151" spans="1:26" ht="31.5">
      <c r="A151" s="632"/>
      <c r="B151" s="78" t="s">
        <v>217</v>
      </c>
      <c r="C151" s="530" t="s">
        <v>680</v>
      </c>
      <c r="D151" s="531" t="s">
        <v>526</v>
      </c>
      <c r="E151" s="532">
        <v>1200</v>
      </c>
      <c r="F151" s="38">
        <v>1</v>
      </c>
      <c r="G151" s="230">
        <f t="shared" si="19"/>
        <v>1200</v>
      </c>
      <c r="H151" s="243">
        <f t="shared" si="20"/>
        <v>1</v>
      </c>
      <c r="I151" s="230">
        <f t="shared" si="21"/>
        <v>1200</v>
      </c>
      <c r="J151" s="38"/>
      <c r="K151" s="110"/>
      <c r="L151" s="38"/>
      <c r="M151" s="110"/>
      <c r="N151" s="38"/>
      <c r="O151" s="110"/>
      <c r="P151" s="38">
        <v>1</v>
      </c>
      <c r="Q151" s="110">
        <v>1200</v>
      </c>
      <c r="R151" s="38"/>
      <c r="S151" s="110"/>
      <c r="T151" s="38"/>
      <c r="U151" s="38"/>
      <c r="V151" s="109"/>
      <c r="W151" s="72"/>
      <c r="X151" s="81"/>
      <c r="Y151" s="20" t="s">
        <v>347</v>
      </c>
      <c r="Z151" s="48">
        <f t="shared" si="14"/>
        <v>0</v>
      </c>
    </row>
    <row r="152" spans="1:26" ht="47.25">
      <c r="A152" s="632"/>
      <c r="B152" s="78" t="s">
        <v>218</v>
      </c>
      <c r="C152" s="530" t="s">
        <v>681</v>
      </c>
      <c r="D152" s="531" t="s">
        <v>526</v>
      </c>
      <c r="E152" s="532">
        <v>1300</v>
      </c>
      <c r="F152" s="38">
        <v>1</v>
      </c>
      <c r="G152" s="230">
        <f t="shared" si="19"/>
        <v>1300</v>
      </c>
      <c r="H152" s="243">
        <f t="shared" si="20"/>
        <v>1</v>
      </c>
      <c r="I152" s="230">
        <f t="shared" si="21"/>
        <v>1300</v>
      </c>
      <c r="J152" s="38"/>
      <c r="K152" s="110"/>
      <c r="L152" s="38"/>
      <c r="M152" s="110"/>
      <c r="N152" s="38"/>
      <c r="O152" s="110"/>
      <c r="P152" s="38">
        <v>1</v>
      </c>
      <c r="Q152" s="110">
        <v>1300</v>
      </c>
      <c r="R152" s="38"/>
      <c r="S152" s="110"/>
      <c r="T152" s="38"/>
      <c r="U152" s="38"/>
      <c r="V152" s="109"/>
      <c r="W152" s="72"/>
      <c r="X152" s="81"/>
      <c r="Y152" s="20" t="s">
        <v>572</v>
      </c>
      <c r="Z152" s="48">
        <f t="shared" si="14"/>
        <v>0</v>
      </c>
    </row>
    <row r="153" spans="1:26" s="190" customFormat="1" ht="27" customHeight="1">
      <c r="A153" s="632"/>
      <c r="B153" s="660" t="s">
        <v>457</v>
      </c>
      <c r="C153" s="660"/>
      <c r="D153" s="660"/>
      <c r="E153" s="660"/>
      <c r="F153" s="196"/>
      <c r="G153" s="203">
        <f>SUM(G136:G152)</f>
        <v>11721</v>
      </c>
      <c r="H153" s="196"/>
      <c r="I153" s="203">
        <f>SUM(I136:I152)</f>
        <v>11721</v>
      </c>
      <c r="J153" s="196"/>
      <c r="K153" s="203"/>
      <c r="L153" s="196"/>
      <c r="M153" s="203">
        <f>SUM(M136:M152)</f>
        <v>0</v>
      </c>
      <c r="N153" s="196"/>
      <c r="O153" s="203">
        <f>SUM(O136:O152)</f>
        <v>0</v>
      </c>
      <c r="P153" s="196"/>
      <c r="Q153" s="203">
        <f>SUM(Q136:Q152)</f>
        <v>11721</v>
      </c>
      <c r="R153" s="196"/>
      <c r="S153" s="203">
        <f>SUM(S136:S152)</f>
        <v>0</v>
      </c>
      <c r="T153" s="196"/>
      <c r="U153" s="196"/>
      <c r="V153" s="204"/>
      <c r="W153" s="205"/>
      <c r="X153" s="206"/>
      <c r="Y153" s="456"/>
      <c r="Z153" s="48">
        <f t="shared" si="14"/>
        <v>0</v>
      </c>
    </row>
    <row r="154" spans="1:26" s="77" customFormat="1" ht="60">
      <c r="A154" s="658" t="s">
        <v>428</v>
      </c>
      <c r="B154" s="78" t="s">
        <v>219</v>
      </c>
      <c r="C154" s="522" t="s">
        <v>107</v>
      </c>
      <c r="D154" s="533" t="s">
        <v>526</v>
      </c>
      <c r="E154" s="534">
        <v>370</v>
      </c>
      <c r="F154" s="535">
        <v>1</v>
      </c>
      <c r="G154" s="230">
        <f aca="true" t="shared" si="22" ref="G154:G170">F154*E154</f>
        <v>370</v>
      </c>
      <c r="H154" s="243">
        <f aca="true" t="shared" si="23" ref="H154:H170">F154</f>
        <v>1</v>
      </c>
      <c r="I154" s="230">
        <f aca="true" t="shared" si="24" ref="I154:I170">G154</f>
        <v>370</v>
      </c>
      <c r="J154" s="38"/>
      <c r="K154" s="110"/>
      <c r="L154" s="38"/>
      <c r="M154" s="110"/>
      <c r="N154" s="38"/>
      <c r="O154" s="110"/>
      <c r="P154" s="38">
        <v>1</v>
      </c>
      <c r="Q154" s="110">
        <v>370</v>
      </c>
      <c r="R154" s="38"/>
      <c r="S154" s="110"/>
      <c r="T154" s="38"/>
      <c r="U154" s="38"/>
      <c r="V154" s="109"/>
      <c r="W154" s="72"/>
      <c r="X154" s="81"/>
      <c r="Y154" s="20" t="s">
        <v>350</v>
      </c>
      <c r="Z154" s="48">
        <f t="shared" si="14"/>
        <v>0</v>
      </c>
    </row>
    <row r="155" spans="1:26" s="77" customFormat="1" ht="60">
      <c r="A155" s="658"/>
      <c r="B155" s="78" t="s">
        <v>220</v>
      </c>
      <c r="C155" s="522" t="s">
        <v>108</v>
      </c>
      <c r="D155" s="533" t="s">
        <v>526</v>
      </c>
      <c r="E155" s="534">
        <v>270</v>
      </c>
      <c r="F155" s="535">
        <v>1</v>
      </c>
      <c r="G155" s="230">
        <f t="shared" si="22"/>
        <v>270</v>
      </c>
      <c r="H155" s="243">
        <f t="shared" si="23"/>
        <v>1</v>
      </c>
      <c r="I155" s="230">
        <f t="shared" si="24"/>
        <v>270</v>
      </c>
      <c r="J155" s="38"/>
      <c r="K155" s="110"/>
      <c r="L155" s="38"/>
      <c r="M155" s="110"/>
      <c r="N155" s="38"/>
      <c r="O155" s="110"/>
      <c r="P155" s="38">
        <v>1</v>
      </c>
      <c r="Q155" s="110">
        <v>270</v>
      </c>
      <c r="R155" s="38"/>
      <c r="S155" s="110"/>
      <c r="T155" s="38"/>
      <c r="U155" s="38"/>
      <c r="V155" s="109"/>
      <c r="W155" s="72"/>
      <c r="X155" s="81"/>
      <c r="Y155" s="20" t="s">
        <v>582</v>
      </c>
      <c r="Z155" s="48">
        <f t="shared" si="14"/>
        <v>0</v>
      </c>
    </row>
    <row r="156" spans="1:26" s="77" customFormat="1" ht="60">
      <c r="A156" s="658"/>
      <c r="B156" s="78" t="s">
        <v>221</v>
      </c>
      <c r="C156" s="522" t="s">
        <v>109</v>
      </c>
      <c r="D156" s="533" t="s">
        <v>526</v>
      </c>
      <c r="E156" s="534">
        <v>270</v>
      </c>
      <c r="F156" s="535">
        <v>1</v>
      </c>
      <c r="G156" s="230">
        <f t="shared" si="22"/>
        <v>270</v>
      </c>
      <c r="H156" s="243">
        <f t="shared" si="23"/>
        <v>1</v>
      </c>
      <c r="I156" s="230">
        <f t="shared" si="24"/>
        <v>270</v>
      </c>
      <c r="J156" s="38"/>
      <c r="K156" s="110"/>
      <c r="L156" s="38"/>
      <c r="M156" s="110"/>
      <c r="N156" s="38"/>
      <c r="O156" s="110"/>
      <c r="P156" s="38">
        <v>1</v>
      </c>
      <c r="Q156" s="110">
        <v>270</v>
      </c>
      <c r="R156" s="38"/>
      <c r="S156" s="110"/>
      <c r="T156" s="38"/>
      <c r="U156" s="38"/>
      <c r="V156" s="109"/>
      <c r="W156" s="72"/>
      <c r="X156" s="81"/>
      <c r="Y156" s="20" t="s">
        <v>582</v>
      </c>
      <c r="Z156" s="48">
        <f t="shared" si="14"/>
        <v>0</v>
      </c>
    </row>
    <row r="157" spans="1:26" s="77" customFormat="1" ht="45">
      <c r="A157" s="658"/>
      <c r="B157" s="78" t="s">
        <v>222</v>
      </c>
      <c r="C157" s="522" t="s">
        <v>110</v>
      </c>
      <c r="D157" s="533" t="s">
        <v>526</v>
      </c>
      <c r="E157" s="534">
        <v>270</v>
      </c>
      <c r="F157" s="535">
        <v>1</v>
      </c>
      <c r="G157" s="230">
        <f t="shared" si="22"/>
        <v>270</v>
      </c>
      <c r="H157" s="243">
        <f t="shared" si="23"/>
        <v>1</v>
      </c>
      <c r="I157" s="230">
        <f t="shared" si="24"/>
        <v>270</v>
      </c>
      <c r="J157" s="38"/>
      <c r="K157" s="110"/>
      <c r="L157" s="38"/>
      <c r="M157" s="110"/>
      <c r="N157" s="38"/>
      <c r="O157" s="110"/>
      <c r="P157" s="38">
        <v>1</v>
      </c>
      <c r="Q157" s="110">
        <v>270</v>
      </c>
      <c r="R157" s="38"/>
      <c r="S157" s="110"/>
      <c r="T157" s="38"/>
      <c r="U157" s="38"/>
      <c r="V157" s="109"/>
      <c r="W157" s="72"/>
      <c r="X157" s="81"/>
      <c r="Y157" s="20" t="s">
        <v>582</v>
      </c>
      <c r="Z157" s="48">
        <f t="shared" si="14"/>
        <v>0</v>
      </c>
    </row>
    <row r="158" spans="1:26" s="77" customFormat="1" ht="90">
      <c r="A158" s="658"/>
      <c r="B158" s="78" t="s">
        <v>223</v>
      </c>
      <c r="C158" s="536" t="s">
        <v>585</v>
      </c>
      <c r="D158" s="533" t="s">
        <v>526</v>
      </c>
      <c r="E158" s="534">
        <v>270</v>
      </c>
      <c r="F158" s="535">
        <v>1</v>
      </c>
      <c r="G158" s="230">
        <f>F158*E158</f>
        <v>270</v>
      </c>
      <c r="H158" s="243">
        <f aca="true" t="shared" si="25" ref="H158:I161">F158</f>
        <v>1</v>
      </c>
      <c r="I158" s="230">
        <f t="shared" si="25"/>
        <v>270</v>
      </c>
      <c r="J158" s="38"/>
      <c r="K158" s="110"/>
      <c r="L158" s="38"/>
      <c r="M158" s="110"/>
      <c r="N158" s="38"/>
      <c r="O158" s="110"/>
      <c r="P158" s="38">
        <v>1</v>
      </c>
      <c r="Q158" s="110">
        <v>270</v>
      </c>
      <c r="R158" s="38"/>
      <c r="S158" s="110"/>
      <c r="T158" s="38"/>
      <c r="U158" s="38"/>
      <c r="V158" s="109"/>
      <c r="W158" s="72"/>
      <c r="X158" s="81"/>
      <c r="Y158" s="20" t="s">
        <v>349</v>
      </c>
      <c r="Z158" s="48"/>
    </row>
    <row r="159" spans="1:26" s="77" customFormat="1" ht="105">
      <c r="A159" s="658"/>
      <c r="B159" s="78" t="s">
        <v>224</v>
      </c>
      <c r="C159" s="536" t="s">
        <v>586</v>
      </c>
      <c r="D159" s="533" t="s">
        <v>526</v>
      </c>
      <c r="E159" s="534">
        <v>270</v>
      </c>
      <c r="F159" s="535">
        <v>1</v>
      </c>
      <c r="G159" s="230">
        <f>F159*E159</f>
        <v>270</v>
      </c>
      <c r="H159" s="243">
        <f t="shared" si="25"/>
        <v>1</v>
      </c>
      <c r="I159" s="230">
        <f t="shared" si="25"/>
        <v>270</v>
      </c>
      <c r="J159" s="38"/>
      <c r="K159" s="110"/>
      <c r="L159" s="38"/>
      <c r="M159" s="110"/>
      <c r="N159" s="38"/>
      <c r="O159" s="110"/>
      <c r="P159" s="38">
        <v>1</v>
      </c>
      <c r="Q159" s="110">
        <v>270</v>
      </c>
      <c r="R159" s="38"/>
      <c r="S159" s="110"/>
      <c r="T159" s="38"/>
      <c r="U159" s="38"/>
      <c r="V159" s="109"/>
      <c r="W159" s="72"/>
      <c r="X159" s="81"/>
      <c r="Y159" s="20" t="s">
        <v>349</v>
      </c>
      <c r="Z159" s="48"/>
    </row>
    <row r="160" spans="1:26" s="77" customFormat="1" ht="90">
      <c r="A160" s="658"/>
      <c r="B160" s="78" t="s">
        <v>225</v>
      </c>
      <c r="C160" s="536" t="s">
        <v>587</v>
      </c>
      <c r="D160" s="533" t="s">
        <v>526</v>
      </c>
      <c r="E160" s="534">
        <v>270</v>
      </c>
      <c r="F160" s="535">
        <v>1</v>
      </c>
      <c r="G160" s="230">
        <f>F160*E160</f>
        <v>270</v>
      </c>
      <c r="H160" s="243">
        <f t="shared" si="25"/>
        <v>1</v>
      </c>
      <c r="I160" s="230">
        <f t="shared" si="25"/>
        <v>270</v>
      </c>
      <c r="J160" s="38"/>
      <c r="K160" s="110"/>
      <c r="L160" s="38"/>
      <c r="M160" s="110"/>
      <c r="N160" s="38"/>
      <c r="O160" s="110"/>
      <c r="P160" s="38">
        <v>1</v>
      </c>
      <c r="Q160" s="110">
        <v>270</v>
      </c>
      <c r="R160" s="38"/>
      <c r="S160" s="110"/>
      <c r="T160" s="38"/>
      <c r="U160" s="38"/>
      <c r="V160" s="109"/>
      <c r="W160" s="72"/>
      <c r="X160" s="81"/>
      <c r="Y160" s="20" t="s">
        <v>349</v>
      </c>
      <c r="Z160" s="48"/>
    </row>
    <row r="161" spans="1:26" s="77" customFormat="1" ht="75">
      <c r="A161" s="658"/>
      <c r="B161" s="78" t="s">
        <v>226</v>
      </c>
      <c r="C161" s="522" t="s">
        <v>588</v>
      </c>
      <c r="D161" s="533" t="s">
        <v>526</v>
      </c>
      <c r="E161" s="534">
        <v>270</v>
      </c>
      <c r="F161" s="535">
        <v>1</v>
      </c>
      <c r="G161" s="230">
        <f>F161*E161</f>
        <v>270</v>
      </c>
      <c r="H161" s="243">
        <f t="shared" si="25"/>
        <v>1</v>
      </c>
      <c r="I161" s="230">
        <f t="shared" si="25"/>
        <v>270</v>
      </c>
      <c r="J161" s="38"/>
      <c r="K161" s="110"/>
      <c r="L161" s="38"/>
      <c r="M161" s="110"/>
      <c r="N161" s="38"/>
      <c r="O161" s="110"/>
      <c r="P161" s="38">
        <v>1</v>
      </c>
      <c r="Q161" s="110">
        <v>270</v>
      </c>
      <c r="R161" s="38"/>
      <c r="S161" s="110"/>
      <c r="T161" s="38"/>
      <c r="U161" s="38"/>
      <c r="V161" s="109"/>
      <c r="W161" s="72"/>
      <c r="X161" s="81"/>
      <c r="Y161" s="20" t="s">
        <v>349</v>
      </c>
      <c r="Z161" s="48"/>
    </row>
    <row r="162" spans="1:26" s="77" customFormat="1" ht="60">
      <c r="A162" s="658"/>
      <c r="B162" s="78" t="s">
        <v>227</v>
      </c>
      <c r="C162" s="537" t="s">
        <v>111</v>
      </c>
      <c r="D162" s="533" t="s">
        <v>526</v>
      </c>
      <c r="E162" s="534">
        <v>270</v>
      </c>
      <c r="F162" s="535">
        <v>1</v>
      </c>
      <c r="G162" s="230">
        <f t="shared" si="22"/>
        <v>270</v>
      </c>
      <c r="H162" s="243">
        <f t="shared" si="23"/>
        <v>1</v>
      </c>
      <c r="I162" s="230">
        <f t="shared" si="24"/>
        <v>270</v>
      </c>
      <c r="J162" s="38"/>
      <c r="K162" s="110"/>
      <c r="L162" s="38"/>
      <c r="M162" s="110"/>
      <c r="N162" s="38"/>
      <c r="O162" s="110"/>
      <c r="P162" s="38">
        <v>1</v>
      </c>
      <c r="Q162" s="110">
        <v>270</v>
      </c>
      <c r="R162" s="38"/>
      <c r="S162" s="110"/>
      <c r="T162" s="38"/>
      <c r="U162" s="38"/>
      <c r="V162" s="109"/>
      <c r="W162" s="72"/>
      <c r="X162" s="81"/>
      <c r="Y162" s="20" t="s">
        <v>583</v>
      </c>
      <c r="Z162" s="48">
        <f t="shared" si="14"/>
        <v>0</v>
      </c>
    </row>
    <row r="163" spans="1:26" s="77" customFormat="1" ht="45">
      <c r="A163" s="658"/>
      <c r="B163" s="78" t="s">
        <v>228</v>
      </c>
      <c r="C163" s="538" t="s">
        <v>589</v>
      </c>
      <c r="D163" s="533" t="s">
        <v>526</v>
      </c>
      <c r="E163" s="539">
        <v>270</v>
      </c>
      <c r="F163" s="540">
        <v>1</v>
      </c>
      <c r="G163" s="230">
        <f>F163*E163</f>
        <v>270</v>
      </c>
      <c r="H163" s="243">
        <f aca="true" t="shared" si="26" ref="H163:I165">F163</f>
        <v>1</v>
      </c>
      <c r="I163" s="230">
        <f t="shared" si="26"/>
        <v>270</v>
      </c>
      <c r="J163" s="38"/>
      <c r="K163" s="110"/>
      <c r="L163" s="38"/>
      <c r="M163" s="110"/>
      <c r="N163" s="38"/>
      <c r="O163" s="110"/>
      <c r="P163" s="38">
        <v>1</v>
      </c>
      <c r="Q163" s="110">
        <v>270</v>
      </c>
      <c r="R163" s="38"/>
      <c r="S163" s="110"/>
      <c r="T163" s="38"/>
      <c r="U163" s="38"/>
      <c r="V163" s="109"/>
      <c r="W163" s="72"/>
      <c r="X163" s="81"/>
      <c r="Y163" s="20" t="s">
        <v>557</v>
      </c>
      <c r="Z163" s="48"/>
    </row>
    <row r="164" spans="1:26" s="77" customFormat="1" ht="45">
      <c r="A164" s="658"/>
      <c r="B164" s="78" t="s">
        <v>229</v>
      </c>
      <c r="C164" s="538" t="s">
        <v>590</v>
      </c>
      <c r="D164" s="533" t="s">
        <v>526</v>
      </c>
      <c r="E164" s="539">
        <v>270</v>
      </c>
      <c r="F164" s="540">
        <v>1</v>
      </c>
      <c r="G164" s="230">
        <f>F164*E164</f>
        <v>270</v>
      </c>
      <c r="H164" s="243">
        <f t="shared" si="26"/>
        <v>1</v>
      </c>
      <c r="I164" s="230">
        <f t="shared" si="26"/>
        <v>270</v>
      </c>
      <c r="J164" s="38"/>
      <c r="K164" s="110"/>
      <c r="L164" s="38"/>
      <c r="M164" s="110"/>
      <c r="N164" s="38"/>
      <c r="O164" s="110"/>
      <c r="P164" s="38">
        <v>1</v>
      </c>
      <c r="Q164" s="110">
        <v>270</v>
      </c>
      <c r="R164" s="38"/>
      <c r="S164" s="110"/>
      <c r="T164" s="38"/>
      <c r="U164" s="38"/>
      <c r="V164" s="109"/>
      <c r="W164" s="72"/>
      <c r="X164" s="81"/>
      <c r="Y164" s="20" t="s">
        <v>557</v>
      </c>
      <c r="Z164" s="48"/>
    </row>
    <row r="165" spans="1:26" s="77" customFormat="1" ht="45">
      <c r="A165" s="658"/>
      <c r="B165" s="78" t="s">
        <v>230</v>
      </c>
      <c r="C165" s="538" t="s">
        <v>591</v>
      </c>
      <c r="D165" s="533" t="s">
        <v>526</v>
      </c>
      <c r="E165" s="539">
        <v>270</v>
      </c>
      <c r="F165" s="540">
        <v>1</v>
      </c>
      <c r="G165" s="230">
        <f>F165*E165</f>
        <v>270</v>
      </c>
      <c r="H165" s="243">
        <f t="shared" si="26"/>
        <v>1</v>
      </c>
      <c r="I165" s="230">
        <f t="shared" si="26"/>
        <v>270</v>
      </c>
      <c r="J165" s="38"/>
      <c r="K165" s="110"/>
      <c r="L165" s="38"/>
      <c r="M165" s="110"/>
      <c r="N165" s="38"/>
      <c r="O165" s="110"/>
      <c r="P165" s="38">
        <v>1</v>
      </c>
      <c r="Q165" s="110">
        <v>270</v>
      </c>
      <c r="R165" s="38"/>
      <c r="S165" s="110"/>
      <c r="T165" s="38"/>
      <c r="U165" s="38"/>
      <c r="V165" s="109"/>
      <c r="W165" s="72"/>
      <c r="X165" s="81"/>
      <c r="Y165" s="20" t="s">
        <v>350</v>
      </c>
      <c r="Z165" s="48"/>
    </row>
    <row r="166" spans="1:26" s="77" customFormat="1" ht="45">
      <c r="A166" s="658"/>
      <c r="B166" s="78" t="s">
        <v>231</v>
      </c>
      <c r="C166" s="537" t="s">
        <v>112</v>
      </c>
      <c r="D166" s="533" t="s">
        <v>526</v>
      </c>
      <c r="E166" s="534">
        <v>270</v>
      </c>
      <c r="F166" s="535">
        <v>1</v>
      </c>
      <c r="G166" s="230">
        <f t="shared" si="22"/>
        <v>270</v>
      </c>
      <c r="H166" s="243">
        <f t="shared" si="23"/>
        <v>1</v>
      </c>
      <c r="I166" s="230">
        <f t="shared" si="24"/>
        <v>270</v>
      </c>
      <c r="J166" s="38"/>
      <c r="K166" s="110"/>
      <c r="L166" s="38"/>
      <c r="M166" s="110"/>
      <c r="N166" s="38"/>
      <c r="O166" s="110"/>
      <c r="P166" s="38">
        <v>1</v>
      </c>
      <c r="Q166" s="110">
        <v>270</v>
      </c>
      <c r="R166" s="38"/>
      <c r="S166" s="110"/>
      <c r="T166" s="38"/>
      <c r="U166" s="38"/>
      <c r="V166" s="109"/>
      <c r="W166" s="72"/>
      <c r="X166" s="81"/>
      <c r="Y166" s="20" t="s">
        <v>581</v>
      </c>
      <c r="Z166" s="48">
        <f t="shared" si="14"/>
        <v>0</v>
      </c>
    </row>
    <row r="167" spans="1:26" s="77" customFormat="1" ht="45">
      <c r="A167" s="658"/>
      <c r="B167" s="78" t="s">
        <v>232</v>
      </c>
      <c r="C167" s="537" t="s">
        <v>113</v>
      </c>
      <c r="D167" s="533" t="s">
        <v>526</v>
      </c>
      <c r="E167" s="534">
        <v>270</v>
      </c>
      <c r="F167" s="535">
        <v>1</v>
      </c>
      <c r="G167" s="230">
        <f t="shared" si="22"/>
        <v>270</v>
      </c>
      <c r="H167" s="243">
        <f t="shared" si="23"/>
        <v>1</v>
      </c>
      <c r="I167" s="230">
        <f t="shared" si="24"/>
        <v>270</v>
      </c>
      <c r="J167" s="38"/>
      <c r="K167" s="110"/>
      <c r="L167" s="38"/>
      <c r="M167" s="110"/>
      <c r="N167" s="38"/>
      <c r="O167" s="110"/>
      <c r="P167" s="38">
        <v>1</v>
      </c>
      <c r="Q167" s="110">
        <v>270</v>
      </c>
      <c r="R167" s="38"/>
      <c r="S167" s="110"/>
      <c r="T167" s="38"/>
      <c r="U167" s="38"/>
      <c r="V167" s="109"/>
      <c r="W167" s="72"/>
      <c r="X167" s="81"/>
      <c r="Y167" s="20" t="s">
        <v>581</v>
      </c>
      <c r="Z167" s="48">
        <f t="shared" si="14"/>
        <v>0</v>
      </c>
    </row>
    <row r="168" spans="1:26" s="77" customFormat="1" ht="45">
      <c r="A168" s="658"/>
      <c r="B168" s="78" t="s">
        <v>233</v>
      </c>
      <c r="C168" s="522" t="s">
        <v>114</v>
      </c>
      <c r="D168" s="533" t="s">
        <v>526</v>
      </c>
      <c r="E168" s="534">
        <v>270</v>
      </c>
      <c r="F168" s="535">
        <v>1</v>
      </c>
      <c r="G168" s="230">
        <f t="shared" si="22"/>
        <v>270</v>
      </c>
      <c r="H168" s="243">
        <f t="shared" si="23"/>
        <v>1</v>
      </c>
      <c r="I168" s="230">
        <f t="shared" si="24"/>
        <v>270</v>
      </c>
      <c r="J168" s="38"/>
      <c r="K168" s="110"/>
      <c r="L168" s="38"/>
      <c r="M168" s="110"/>
      <c r="N168" s="38"/>
      <c r="O168" s="110"/>
      <c r="P168" s="38">
        <v>1</v>
      </c>
      <c r="Q168" s="110">
        <v>270</v>
      </c>
      <c r="R168" s="38"/>
      <c r="S168" s="110"/>
      <c r="T168" s="38"/>
      <c r="U168" s="38"/>
      <c r="V168" s="109"/>
      <c r="W168" s="72"/>
      <c r="X168" s="81"/>
      <c r="Y168" s="20" t="s">
        <v>584</v>
      </c>
      <c r="Z168" s="48">
        <f t="shared" si="14"/>
        <v>0</v>
      </c>
    </row>
    <row r="169" spans="1:26" s="77" customFormat="1" ht="45">
      <c r="A169" s="658"/>
      <c r="B169" s="78" t="s">
        <v>234</v>
      </c>
      <c r="C169" s="522" t="s">
        <v>592</v>
      </c>
      <c r="D169" s="533" t="s">
        <v>526</v>
      </c>
      <c r="E169" s="541">
        <v>270</v>
      </c>
      <c r="F169" s="542">
        <v>1</v>
      </c>
      <c r="G169" s="230">
        <f>F169*E169</f>
        <v>270</v>
      </c>
      <c r="H169" s="243">
        <f>F169</f>
        <v>1</v>
      </c>
      <c r="I169" s="230">
        <f>G169</f>
        <v>270</v>
      </c>
      <c r="J169" s="38"/>
      <c r="K169" s="110"/>
      <c r="L169" s="38"/>
      <c r="M169" s="110"/>
      <c r="N169" s="38"/>
      <c r="O169" s="110"/>
      <c r="P169" s="38">
        <v>1</v>
      </c>
      <c r="Q169" s="110">
        <v>270</v>
      </c>
      <c r="R169" s="38"/>
      <c r="S169" s="110"/>
      <c r="T169" s="38"/>
      <c r="U169" s="38"/>
      <c r="V169" s="109"/>
      <c r="W169" s="72"/>
      <c r="X169" s="81"/>
      <c r="Y169" s="20" t="s">
        <v>584</v>
      </c>
      <c r="Z169" s="48"/>
    </row>
    <row r="170" spans="1:26" s="77" customFormat="1" ht="90">
      <c r="A170" s="658"/>
      <c r="B170" s="78" t="s">
        <v>235</v>
      </c>
      <c r="C170" s="537" t="s">
        <v>118</v>
      </c>
      <c r="D170" s="543" t="s">
        <v>297</v>
      </c>
      <c r="E170" s="544">
        <v>270</v>
      </c>
      <c r="F170" s="383" t="s">
        <v>14</v>
      </c>
      <c r="G170" s="230">
        <f t="shared" si="22"/>
        <v>270</v>
      </c>
      <c r="H170" s="243" t="str">
        <f t="shared" si="23"/>
        <v>1</v>
      </c>
      <c r="I170" s="230">
        <f t="shared" si="24"/>
        <v>270</v>
      </c>
      <c r="J170" s="38"/>
      <c r="K170" s="110"/>
      <c r="L170" s="38"/>
      <c r="M170" s="110"/>
      <c r="N170" s="38"/>
      <c r="O170" s="110"/>
      <c r="P170" s="38" t="s">
        <v>14</v>
      </c>
      <c r="Q170" s="110">
        <v>270</v>
      </c>
      <c r="R170" s="38"/>
      <c r="S170" s="110"/>
      <c r="T170" s="38"/>
      <c r="U170" s="38"/>
      <c r="V170" s="109"/>
      <c r="W170" s="72"/>
      <c r="X170" s="81"/>
      <c r="Y170" s="20" t="s">
        <v>581</v>
      </c>
      <c r="Z170" s="48">
        <f t="shared" si="14"/>
        <v>0</v>
      </c>
    </row>
    <row r="171" spans="1:26" s="190" customFormat="1" ht="24.75" customHeight="1">
      <c r="A171" s="658"/>
      <c r="B171" s="666" t="s">
        <v>608</v>
      </c>
      <c r="C171" s="666"/>
      <c r="D171" s="666"/>
      <c r="E171" s="666"/>
      <c r="F171" s="394"/>
      <c r="G171" s="203">
        <f>SUM(G154:G170)</f>
        <v>4690</v>
      </c>
      <c r="H171" s="196"/>
      <c r="I171" s="203">
        <f>SUM(I154:I170)</f>
        <v>4690</v>
      </c>
      <c r="J171" s="196"/>
      <c r="K171" s="203"/>
      <c r="L171" s="196"/>
      <c r="M171" s="203">
        <f>SUM(M154:M170)</f>
        <v>0</v>
      </c>
      <c r="N171" s="196"/>
      <c r="O171" s="203">
        <f>SUM(O154:O170)</f>
        <v>0</v>
      </c>
      <c r="P171" s="196"/>
      <c r="Q171" s="203">
        <f>SUM(Q154:Q170)</f>
        <v>4690</v>
      </c>
      <c r="R171" s="196"/>
      <c r="S171" s="203">
        <f>SUM(S154:S170)</f>
        <v>0</v>
      </c>
      <c r="T171" s="196"/>
      <c r="U171" s="196"/>
      <c r="V171" s="204"/>
      <c r="W171" s="205"/>
      <c r="X171" s="206"/>
      <c r="Y171" s="456"/>
      <c r="Z171" s="48">
        <f t="shared" si="14"/>
        <v>0</v>
      </c>
    </row>
    <row r="172" spans="1:26" s="190" customFormat="1" ht="24.75" customHeight="1">
      <c r="A172" s="628" t="s">
        <v>307</v>
      </c>
      <c r="B172" s="437"/>
      <c r="C172" s="440" t="s">
        <v>655</v>
      </c>
      <c r="D172" s="438"/>
      <c r="E172" s="439"/>
      <c r="F172" s="394"/>
      <c r="G172" s="203"/>
      <c r="H172" s="352"/>
      <c r="I172" s="351"/>
      <c r="J172" s="352"/>
      <c r="K172" s="351"/>
      <c r="L172" s="352"/>
      <c r="M172" s="351"/>
      <c r="N172" s="352"/>
      <c r="O172" s="351"/>
      <c r="P172" s="352"/>
      <c r="Q172" s="351"/>
      <c r="R172" s="352"/>
      <c r="S172" s="351"/>
      <c r="T172" s="352"/>
      <c r="U172" s="352"/>
      <c r="V172" s="353"/>
      <c r="W172" s="350"/>
      <c r="X172" s="363"/>
      <c r="Y172" s="456"/>
      <c r="Z172" s="48">
        <f t="shared" si="14"/>
        <v>0</v>
      </c>
    </row>
    <row r="173" spans="1:26" ht="45" customHeight="1">
      <c r="A173" s="629"/>
      <c r="B173" s="434" t="s">
        <v>236</v>
      </c>
      <c r="C173" s="545" t="s">
        <v>125</v>
      </c>
      <c r="D173" s="13" t="s">
        <v>526</v>
      </c>
      <c r="E173" s="31">
        <v>62.77</v>
      </c>
      <c r="F173" s="546">
        <v>1</v>
      </c>
      <c r="G173" s="230">
        <f>F173*E173</f>
        <v>62.77</v>
      </c>
      <c r="H173" s="242">
        <f>F173</f>
        <v>1</v>
      </c>
      <c r="I173" s="230">
        <f>G173</f>
        <v>62.77</v>
      </c>
      <c r="J173" s="38"/>
      <c r="K173" s="110"/>
      <c r="L173" s="38"/>
      <c r="M173" s="164"/>
      <c r="N173" s="38"/>
      <c r="O173" s="110"/>
      <c r="P173" s="38"/>
      <c r="Q173" s="110"/>
      <c r="R173" s="38">
        <v>1</v>
      </c>
      <c r="S173" s="110">
        <v>62.77</v>
      </c>
      <c r="T173" s="38"/>
      <c r="U173" s="38"/>
      <c r="V173" s="109"/>
      <c r="W173" s="72"/>
      <c r="X173" s="81"/>
      <c r="Y173" s="20" t="s">
        <v>574</v>
      </c>
      <c r="Z173" s="48">
        <f t="shared" si="14"/>
        <v>0</v>
      </c>
    </row>
    <row r="174" spans="1:26" ht="45">
      <c r="A174" s="629"/>
      <c r="B174" s="434" t="s">
        <v>237</v>
      </c>
      <c r="C174" s="545" t="s">
        <v>126</v>
      </c>
      <c r="D174" s="13"/>
      <c r="E174" s="31">
        <v>59.54</v>
      </c>
      <c r="F174" s="546">
        <v>1</v>
      </c>
      <c r="G174" s="230">
        <f aca="true" t="shared" si="27" ref="G174:G188">F174*E174</f>
        <v>59.54</v>
      </c>
      <c r="H174" s="242">
        <f aca="true" t="shared" si="28" ref="H174:H188">F174</f>
        <v>1</v>
      </c>
      <c r="I174" s="230">
        <f aca="true" t="shared" si="29" ref="I174:I188">G174</f>
        <v>59.54</v>
      </c>
      <c r="J174" s="38"/>
      <c r="K174" s="110"/>
      <c r="L174" s="38"/>
      <c r="M174" s="164"/>
      <c r="N174" s="38"/>
      <c r="O174" s="110"/>
      <c r="P174" s="38"/>
      <c r="Q174" s="110"/>
      <c r="R174" s="38">
        <v>1</v>
      </c>
      <c r="S174" s="110">
        <v>59.54</v>
      </c>
      <c r="T174" s="38"/>
      <c r="U174" s="38"/>
      <c r="V174" s="109"/>
      <c r="W174" s="72"/>
      <c r="X174" s="81"/>
      <c r="Y174" s="20" t="s">
        <v>574</v>
      </c>
      <c r="Z174" s="48">
        <f t="shared" si="14"/>
        <v>0</v>
      </c>
    </row>
    <row r="175" spans="1:26" ht="45">
      <c r="A175" s="629"/>
      <c r="B175" s="434" t="s">
        <v>238</v>
      </c>
      <c r="C175" s="545" t="s">
        <v>127</v>
      </c>
      <c r="D175" s="13"/>
      <c r="E175" s="31">
        <v>60.04</v>
      </c>
      <c r="F175" s="546">
        <v>1</v>
      </c>
      <c r="G175" s="230">
        <f t="shared" si="27"/>
        <v>60.04</v>
      </c>
      <c r="H175" s="242">
        <f t="shared" si="28"/>
        <v>1</v>
      </c>
      <c r="I175" s="230">
        <f t="shared" si="29"/>
        <v>60.04</v>
      </c>
      <c r="J175" s="38"/>
      <c r="K175" s="110"/>
      <c r="L175" s="38"/>
      <c r="M175" s="164"/>
      <c r="N175" s="38"/>
      <c r="O175" s="110"/>
      <c r="P175" s="38"/>
      <c r="Q175" s="110"/>
      <c r="R175" s="38">
        <v>1</v>
      </c>
      <c r="S175" s="110">
        <v>60.04</v>
      </c>
      <c r="T175" s="38"/>
      <c r="U175" s="38"/>
      <c r="V175" s="109"/>
      <c r="W175" s="72"/>
      <c r="X175" s="81"/>
      <c r="Y175" s="20" t="s">
        <v>574</v>
      </c>
      <c r="Z175" s="48">
        <f t="shared" si="14"/>
        <v>0</v>
      </c>
    </row>
    <row r="176" spans="1:26" ht="45">
      <c r="A176" s="629"/>
      <c r="B176" s="434" t="s">
        <v>239</v>
      </c>
      <c r="C176" s="545" t="s">
        <v>128</v>
      </c>
      <c r="D176" s="13"/>
      <c r="E176" s="31">
        <v>59.43</v>
      </c>
      <c r="F176" s="546">
        <v>1</v>
      </c>
      <c r="G176" s="230">
        <f t="shared" si="27"/>
        <v>59.43</v>
      </c>
      <c r="H176" s="242">
        <f t="shared" si="28"/>
        <v>1</v>
      </c>
      <c r="I176" s="230">
        <f t="shared" si="29"/>
        <v>59.43</v>
      </c>
      <c r="J176" s="38"/>
      <c r="K176" s="110"/>
      <c r="L176" s="38"/>
      <c r="M176" s="164"/>
      <c r="N176" s="38"/>
      <c r="O176" s="110"/>
      <c r="P176" s="38"/>
      <c r="Q176" s="110"/>
      <c r="R176" s="38">
        <v>1</v>
      </c>
      <c r="S176" s="110">
        <v>59.43</v>
      </c>
      <c r="T176" s="38"/>
      <c r="U176" s="38"/>
      <c r="V176" s="109"/>
      <c r="W176" s="72"/>
      <c r="X176" s="81"/>
      <c r="Y176" s="20" t="s">
        <v>574</v>
      </c>
      <c r="Z176" s="48">
        <f t="shared" si="14"/>
        <v>0</v>
      </c>
    </row>
    <row r="177" spans="1:26" ht="45">
      <c r="A177" s="629"/>
      <c r="B177" s="434" t="s">
        <v>240</v>
      </c>
      <c r="C177" s="545" t="s">
        <v>129</v>
      </c>
      <c r="D177" s="13"/>
      <c r="E177" s="31">
        <v>59.43</v>
      </c>
      <c r="F177" s="546">
        <v>1</v>
      </c>
      <c r="G177" s="230">
        <f t="shared" si="27"/>
        <v>59.43</v>
      </c>
      <c r="H177" s="242">
        <f t="shared" si="28"/>
        <v>1</v>
      </c>
      <c r="I177" s="230">
        <f t="shared" si="29"/>
        <v>59.43</v>
      </c>
      <c r="J177" s="38"/>
      <c r="K177" s="110"/>
      <c r="L177" s="38"/>
      <c r="M177" s="164"/>
      <c r="N177" s="38"/>
      <c r="O177" s="110"/>
      <c r="P177" s="38"/>
      <c r="Q177" s="110"/>
      <c r="R177" s="38">
        <v>1</v>
      </c>
      <c r="S177" s="110">
        <v>59.43</v>
      </c>
      <c r="T177" s="38"/>
      <c r="U177" s="38"/>
      <c r="V177" s="109"/>
      <c r="W177" s="72"/>
      <c r="X177" s="81"/>
      <c r="Y177" s="20" t="s">
        <v>574</v>
      </c>
      <c r="Z177" s="48">
        <f aca="true" t="shared" si="30" ref="Z177:Z231">G177-(M177+O177+Q177+S177)</f>
        <v>0</v>
      </c>
    </row>
    <row r="178" spans="1:26" ht="45">
      <c r="A178" s="629"/>
      <c r="B178" s="434" t="s">
        <v>241</v>
      </c>
      <c r="C178" s="545" t="s">
        <v>130</v>
      </c>
      <c r="D178" s="13"/>
      <c r="E178" s="31">
        <v>75.13</v>
      </c>
      <c r="F178" s="546">
        <v>1</v>
      </c>
      <c r="G178" s="230">
        <f t="shared" si="27"/>
        <v>75.13</v>
      </c>
      <c r="H178" s="242">
        <f t="shared" si="28"/>
        <v>1</v>
      </c>
      <c r="I178" s="230">
        <f t="shared" si="29"/>
        <v>75.13</v>
      </c>
      <c r="J178" s="38"/>
      <c r="K178" s="110"/>
      <c r="L178" s="38"/>
      <c r="M178" s="164"/>
      <c r="N178" s="38"/>
      <c r="O178" s="110"/>
      <c r="P178" s="38"/>
      <c r="Q178" s="110"/>
      <c r="R178" s="38">
        <v>1</v>
      </c>
      <c r="S178" s="110">
        <v>75.13</v>
      </c>
      <c r="T178" s="38"/>
      <c r="U178" s="38"/>
      <c r="V178" s="109"/>
      <c r="W178" s="72"/>
      <c r="X178" s="81"/>
      <c r="Y178" s="20" t="s">
        <v>578</v>
      </c>
      <c r="Z178" s="48">
        <f t="shared" si="30"/>
        <v>0</v>
      </c>
    </row>
    <row r="179" spans="1:26" ht="45">
      <c r="A179" s="629"/>
      <c r="B179" s="434" t="s">
        <v>242</v>
      </c>
      <c r="C179" s="545" t="s">
        <v>131</v>
      </c>
      <c r="D179" s="13"/>
      <c r="E179" s="31">
        <v>213.86</v>
      </c>
      <c r="F179" s="546">
        <v>1</v>
      </c>
      <c r="G179" s="230">
        <f t="shared" si="27"/>
        <v>213.86</v>
      </c>
      <c r="H179" s="242">
        <f t="shared" si="28"/>
        <v>1</v>
      </c>
      <c r="I179" s="230">
        <f t="shared" si="29"/>
        <v>213.86</v>
      </c>
      <c r="J179" s="38"/>
      <c r="K179" s="110"/>
      <c r="L179" s="38"/>
      <c r="M179" s="164"/>
      <c r="N179" s="38"/>
      <c r="O179" s="110"/>
      <c r="P179" s="38"/>
      <c r="Q179" s="110"/>
      <c r="R179" s="38">
        <v>1</v>
      </c>
      <c r="S179" s="110">
        <v>213.86</v>
      </c>
      <c r="T179" s="38"/>
      <c r="U179" s="38"/>
      <c r="V179" s="109"/>
      <c r="W179" s="72"/>
      <c r="X179" s="81"/>
      <c r="Y179" s="20" t="s">
        <v>574</v>
      </c>
      <c r="Z179" s="48">
        <f t="shared" si="30"/>
        <v>0</v>
      </c>
    </row>
    <row r="180" spans="1:26" ht="45">
      <c r="A180" s="629"/>
      <c r="B180" s="434" t="s">
        <v>243</v>
      </c>
      <c r="C180" s="545" t="s">
        <v>132</v>
      </c>
      <c r="D180" s="13"/>
      <c r="E180" s="31">
        <v>214.92</v>
      </c>
      <c r="F180" s="546">
        <v>1</v>
      </c>
      <c r="G180" s="230">
        <f t="shared" si="27"/>
        <v>214.92</v>
      </c>
      <c r="H180" s="242">
        <f t="shared" si="28"/>
        <v>1</v>
      </c>
      <c r="I180" s="230">
        <f t="shared" si="29"/>
        <v>214.92</v>
      </c>
      <c r="J180" s="38"/>
      <c r="K180" s="110"/>
      <c r="L180" s="38"/>
      <c r="M180" s="164"/>
      <c r="N180" s="38"/>
      <c r="O180" s="110"/>
      <c r="P180" s="38"/>
      <c r="Q180" s="110"/>
      <c r="R180" s="38">
        <v>1</v>
      </c>
      <c r="S180" s="110">
        <v>214.92</v>
      </c>
      <c r="T180" s="38"/>
      <c r="U180" s="38"/>
      <c r="V180" s="109"/>
      <c r="W180" s="72"/>
      <c r="X180" s="81"/>
      <c r="Y180" s="20" t="s">
        <v>574</v>
      </c>
      <c r="Z180" s="48">
        <f t="shared" si="30"/>
        <v>0</v>
      </c>
    </row>
    <row r="181" spans="1:26" ht="30">
      <c r="A181" s="629"/>
      <c r="B181" s="434" t="s">
        <v>244</v>
      </c>
      <c r="C181" s="545" t="s">
        <v>133</v>
      </c>
      <c r="D181" s="13"/>
      <c r="E181" s="31">
        <v>83.58</v>
      </c>
      <c r="F181" s="546">
        <v>1</v>
      </c>
      <c r="G181" s="230">
        <f t="shared" si="27"/>
        <v>83.58</v>
      </c>
      <c r="H181" s="242">
        <f t="shared" si="28"/>
        <v>1</v>
      </c>
      <c r="I181" s="230">
        <f t="shared" si="29"/>
        <v>83.58</v>
      </c>
      <c r="J181" s="38"/>
      <c r="K181" s="110"/>
      <c r="L181" s="38"/>
      <c r="M181" s="164"/>
      <c r="N181" s="38"/>
      <c r="O181" s="110"/>
      <c r="P181" s="38"/>
      <c r="Q181" s="110"/>
      <c r="R181" s="38">
        <v>1</v>
      </c>
      <c r="S181" s="110">
        <v>83.58</v>
      </c>
      <c r="T181" s="38"/>
      <c r="U181" s="38"/>
      <c r="V181" s="109"/>
      <c r="W181" s="72"/>
      <c r="X181" s="81"/>
      <c r="Y181" s="20" t="s">
        <v>574</v>
      </c>
      <c r="Z181" s="48">
        <f t="shared" si="30"/>
        <v>0</v>
      </c>
    </row>
    <row r="182" spans="1:26" ht="30">
      <c r="A182" s="629"/>
      <c r="B182" s="434" t="s">
        <v>245</v>
      </c>
      <c r="C182" s="545" t="s">
        <v>134</v>
      </c>
      <c r="D182" s="13"/>
      <c r="E182" s="31">
        <v>48.5</v>
      </c>
      <c r="F182" s="546">
        <v>1</v>
      </c>
      <c r="G182" s="230">
        <f t="shared" si="27"/>
        <v>48.5</v>
      </c>
      <c r="H182" s="242">
        <f t="shared" si="28"/>
        <v>1</v>
      </c>
      <c r="I182" s="230">
        <f t="shared" si="29"/>
        <v>48.5</v>
      </c>
      <c r="J182" s="38"/>
      <c r="K182" s="110"/>
      <c r="L182" s="38"/>
      <c r="M182" s="164"/>
      <c r="N182" s="38"/>
      <c r="O182" s="110"/>
      <c r="P182" s="38"/>
      <c r="Q182" s="110"/>
      <c r="R182" s="38">
        <v>1</v>
      </c>
      <c r="S182" s="110">
        <v>48.5</v>
      </c>
      <c r="T182" s="38"/>
      <c r="U182" s="38"/>
      <c r="V182" s="109"/>
      <c r="W182" s="72"/>
      <c r="X182" s="81"/>
      <c r="Y182" s="20" t="s">
        <v>578</v>
      </c>
      <c r="Z182" s="48">
        <f t="shared" si="30"/>
        <v>0</v>
      </c>
    </row>
    <row r="183" spans="1:26" ht="30">
      <c r="A183" s="629"/>
      <c r="B183" s="434" t="s">
        <v>246</v>
      </c>
      <c r="C183" s="545" t="s">
        <v>135</v>
      </c>
      <c r="D183" s="13"/>
      <c r="E183" s="31">
        <v>49.16</v>
      </c>
      <c r="F183" s="546">
        <v>1</v>
      </c>
      <c r="G183" s="230">
        <f t="shared" si="27"/>
        <v>49.16</v>
      </c>
      <c r="H183" s="242">
        <f t="shared" si="28"/>
        <v>1</v>
      </c>
      <c r="I183" s="230">
        <f t="shared" si="29"/>
        <v>49.16</v>
      </c>
      <c r="J183" s="38"/>
      <c r="K183" s="110"/>
      <c r="L183" s="38"/>
      <c r="M183" s="164"/>
      <c r="N183" s="38"/>
      <c r="O183" s="110"/>
      <c r="P183" s="38"/>
      <c r="Q183" s="110"/>
      <c r="R183" s="38">
        <v>1</v>
      </c>
      <c r="S183" s="110">
        <v>49.16</v>
      </c>
      <c r="T183" s="38"/>
      <c r="U183" s="38"/>
      <c r="V183" s="109"/>
      <c r="W183" s="72"/>
      <c r="X183" s="81"/>
      <c r="Y183" s="20" t="s">
        <v>579</v>
      </c>
      <c r="Z183" s="48">
        <f t="shared" si="30"/>
        <v>0</v>
      </c>
    </row>
    <row r="184" spans="1:26" ht="30">
      <c r="A184" s="629"/>
      <c r="B184" s="434" t="s">
        <v>247</v>
      </c>
      <c r="C184" s="545" t="s">
        <v>136</v>
      </c>
      <c r="D184" s="13"/>
      <c r="E184" s="31">
        <v>49.16</v>
      </c>
      <c r="F184" s="546">
        <v>1</v>
      </c>
      <c r="G184" s="230">
        <f t="shared" si="27"/>
        <v>49.16</v>
      </c>
      <c r="H184" s="242">
        <f t="shared" si="28"/>
        <v>1</v>
      </c>
      <c r="I184" s="230">
        <f t="shared" si="29"/>
        <v>49.16</v>
      </c>
      <c r="J184" s="38"/>
      <c r="K184" s="110"/>
      <c r="L184" s="38"/>
      <c r="M184" s="164"/>
      <c r="N184" s="38"/>
      <c r="O184" s="110"/>
      <c r="P184" s="38"/>
      <c r="Q184" s="110"/>
      <c r="R184" s="38">
        <v>1</v>
      </c>
      <c r="S184" s="110">
        <v>49.16</v>
      </c>
      <c r="T184" s="38"/>
      <c r="U184" s="38"/>
      <c r="V184" s="109"/>
      <c r="W184" s="72"/>
      <c r="X184" s="81"/>
      <c r="Y184" s="20" t="s">
        <v>574</v>
      </c>
      <c r="Z184" s="48">
        <f t="shared" si="30"/>
        <v>0</v>
      </c>
    </row>
    <row r="185" spans="1:26" ht="30">
      <c r="A185" s="629"/>
      <c r="B185" s="434" t="s">
        <v>248</v>
      </c>
      <c r="C185" s="545" t="s">
        <v>137</v>
      </c>
      <c r="D185" s="13"/>
      <c r="E185" s="31">
        <v>49.16</v>
      </c>
      <c r="F185" s="546">
        <v>1</v>
      </c>
      <c r="G185" s="230">
        <f t="shared" si="27"/>
        <v>49.16</v>
      </c>
      <c r="H185" s="242">
        <f t="shared" si="28"/>
        <v>1</v>
      </c>
      <c r="I185" s="230">
        <f t="shared" si="29"/>
        <v>49.16</v>
      </c>
      <c r="J185" s="38"/>
      <c r="K185" s="110"/>
      <c r="L185" s="38"/>
      <c r="M185" s="164"/>
      <c r="N185" s="38"/>
      <c r="O185" s="110"/>
      <c r="P185" s="38"/>
      <c r="Q185" s="110"/>
      <c r="R185" s="38">
        <v>1</v>
      </c>
      <c r="S185" s="110">
        <v>49.16</v>
      </c>
      <c r="T185" s="38"/>
      <c r="U185" s="38"/>
      <c r="V185" s="109"/>
      <c r="W185" s="72"/>
      <c r="X185" s="81"/>
      <c r="Y185" s="20" t="s">
        <v>574</v>
      </c>
      <c r="Z185" s="48">
        <f t="shared" si="30"/>
        <v>0</v>
      </c>
    </row>
    <row r="186" spans="1:26" ht="30">
      <c r="A186" s="629"/>
      <c r="B186" s="434" t="s">
        <v>249</v>
      </c>
      <c r="C186" s="545" t="s">
        <v>138</v>
      </c>
      <c r="D186" s="13"/>
      <c r="E186" s="31">
        <v>55.06</v>
      </c>
      <c r="F186" s="546">
        <v>1</v>
      </c>
      <c r="G186" s="230">
        <f t="shared" si="27"/>
        <v>55.06</v>
      </c>
      <c r="H186" s="242">
        <f t="shared" si="28"/>
        <v>1</v>
      </c>
      <c r="I186" s="230">
        <f t="shared" si="29"/>
        <v>55.06</v>
      </c>
      <c r="J186" s="38"/>
      <c r="K186" s="110"/>
      <c r="L186" s="38"/>
      <c r="M186" s="164"/>
      <c r="N186" s="38"/>
      <c r="O186" s="110"/>
      <c r="P186" s="38"/>
      <c r="Q186" s="110"/>
      <c r="R186" s="38">
        <v>1</v>
      </c>
      <c r="S186" s="110">
        <v>55.06</v>
      </c>
      <c r="T186" s="38"/>
      <c r="U186" s="38"/>
      <c r="V186" s="109"/>
      <c r="W186" s="72"/>
      <c r="X186" s="81"/>
      <c r="Y186" s="20" t="s">
        <v>578</v>
      </c>
      <c r="Z186" s="48">
        <f t="shared" si="30"/>
        <v>0</v>
      </c>
    </row>
    <row r="187" spans="1:26" ht="30">
      <c r="A187" s="629"/>
      <c r="B187" s="434" t="s">
        <v>250</v>
      </c>
      <c r="C187" s="545" t="s">
        <v>139</v>
      </c>
      <c r="D187" s="13"/>
      <c r="E187" s="31">
        <v>60.61</v>
      </c>
      <c r="F187" s="546">
        <v>1</v>
      </c>
      <c r="G187" s="230">
        <f t="shared" si="27"/>
        <v>60.61</v>
      </c>
      <c r="H187" s="242">
        <f t="shared" si="28"/>
        <v>1</v>
      </c>
      <c r="I187" s="230">
        <f t="shared" si="29"/>
        <v>60.61</v>
      </c>
      <c r="J187" s="38"/>
      <c r="K187" s="110"/>
      <c r="L187" s="38"/>
      <c r="M187" s="164"/>
      <c r="N187" s="38"/>
      <c r="O187" s="110"/>
      <c r="P187" s="38"/>
      <c r="Q187" s="110"/>
      <c r="R187" s="38">
        <v>1</v>
      </c>
      <c r="S187" s="110">
        <v>60.61</v>
      </c>
      <c r="T187" s="38"/>
      <c r="U187" s="38"/>
      <c r="V187" s="109"/>
      <c r="W187" s="72"/>
      <c r="X187" s="81"/>
      <c r="Y187" s="20" t="s">
        <v>580</v>
      </c>
      <c r="Z187" s="48">
        <f t="shared" si="30"/>
        <v>0</v>
      </c>
    </row>
    <row r="188" spans="1:26" ht="45">
      <c r="A188" s="629"/>
      <c r="B188" s="434" t="s">
        <v>251</v>
      </c>
      <c r="C188" s="545" t="s">
        <v>140</v>
      </c>
      <c r="D188" s="13"/>
      <c r="E188" s="31">
        <v>202.06</v>
      </c>
      <c r="F188" s="546">
        <v>1</v>
      </c>
      <c r="G188" s="230">
        <f t="shared" si="27"/>
        <v>202.06</v>
      </c>
      <c r="H188" s="242">
        <f t="shared" si="28"/>
        <v>1</v>
      </c>
      <c r="I188" s="230">
        <f t="shared" si="29"/>
        <v>202.06</v>
      </c>
      <c r="J188" s="38"/>
      <c r="K188" s="110"/>
      <c r="L188" s="38"/>
      <c r="M188" s="164"/>
      <c r="N188" s="38"/>
      <c r="O188" s="110"/>
      <c r="P188" s="38"/>
      <c r="Q188" s="110"/>
      <c r="R188" s="38">
        <v>1</v>
      </c>
      <c r="S188" s="110">
        <v>202.06</v>
      </c>
      <c r="T188" s="38"/>
      <c r="U188" s="38"/>
      <c r="V188" s="109"/>
      <c r="W188" s="72"/>
      <c r="X188" s="81"/>
      <c r="Y188" s="20" t="s">
        <v>574</v>
      </c>
      <c r="Z188" s="48">
        <f t="shared" si="30"/>
        <v>0</v>
      </c>
    </row>
    <row r="189" spans="1:26" ht="45">
      <c r="A189" s="629"/>
      <c r="B189" s="434" t="s">
        <v>252</v>
      </c>
      <c r="C189" s="545" t="s">
        <v>141</v>
      </c>
      <c r="D189" s="13" t="s">
        <v>526</v>
      </c>
      <c r="E189" s="31">
        <v>253.16</v>
      </c>
      <c r="F189" s="546">
        <v>1</v>
      </c>
      <c r="G189" s="230">
        <f aca="true" t="shared" si="31" ref="G189:G195">F189*E189</f>
        <v>253.16</v>
      </c>
      <c r="H189" s="242">
        <f aca="true" t="shared" si="32" ref="H189:H195">F189</f>
        <v>1</v>
      </c>
      <c r="I189" s="230">
        <f aca="true" t="shared" si="33" ref="I189:I195">G189</f>
        <v>253.16</v>
      </c>
      <c r="J189" s="38"/>
      <c r="K189" s="110"/>
      <c r="L189" s="38"/>
      <c r="M189" s="164"/>
      <c r="N189" s="38"/>
      <c r="O189" s="110"/>
      <c r="P189" s="38"/>
      <c r="Q189" s="110"/>
      <c r="R189" s="38">
        <v>1</v>
      </c>
      <c r="S189" s="110">
        <v>253.16</v>
      </c>
      <c r="T189" s="38"/>
      <c r="U189" s="38"/>
      <c r="V189" s="109"/>
      <c r="W189" s="72"/>
      <c r="X189" s="81"/>
      <c r="Y189" s="20" t="s">
        <v>580</v>
      </c>
      <c r="Z189" s="48">
        <f t="shared" si="30"/>
        <v>0</v>
      </c>
    </row>
    <row r="190" spans="1:26" ht="45">
      <c r="A190" s="629"/>
      <c r="B190" s="434" t="s">
        <v>253</v>
      </c>
      <c r="C190" s="545" t="s">
        <v>142</v>
      </c>
      <c r="D190" s="13" t="s">
        <v>526</v>
      </c>
      <c r="E190" s="31">
        <v>43.86</v>
      </c>
      <c r="F190" s="546">
        <v>1</v>
      </c>
      <c r="G190" s="230">
        <f t="shared" si="31"/>
        <v>43.86</v>
      </c>
      <c r="H190" s="242">
        <f t="shared" si="32"/>
        <v>1</v>
      </c>
      <c r="I190" s="230">
        <f t="shared" si="33"/>
        <v>43.86</v>
      </c>
      <c r="J190" s="38"/>
      <c r="K190" s="110"/>
      <c r="L190" s="38"/>
      <c r="M190" s="164"/>
      <c r="N190" s="38"/>
      <c r="O190" s="110"/>
      <c r="P190" s="38"/>
      <c r="Q190" s="110"/>
      <c r="R190" s="38">
        <v>1</v>
      </c>
      <c r="S190" s="110">
        <v>43.86</v>
      </c>
      <c r="T190" s="38"/>
      <c r="U190" s="38"/>
      <c r="V190" s="109"/>
      <c r="W190" s="72"/>
      <c r="X190" s="81"/>
      <c r="Y190" s="20" t="s">
        <v>574</v>
      </c>
      <c r="Z190" s="48">
        <f t="shared" si="30"/>
        <v>0</v>
      </c>
    </row>
    <row r="191" spans="1:26" ht="45">
      <c r="A191" s="629"/>
      <c r="B191" s="434" t="s">
        <v>254</v>
      </c>
      <c r="C191" s="545" t="s">
        <v>143</v>
      </c>
      <c r="D191" s="13" t="s">
        <v>526</v>
      </c>
      <c r="E191" s="31">
        <v>43.86</v>
      </c>
      <c r="F191" s="546">
        <v>1</v>
      </c>
      <c r="G191" s="230">
        <f t="shared" si="31"/>
        <v>43.86</v>
      </c>
      <c r="H191" s="242">
        <f t="shared" si="32"/>
        <v>1</v>
      </c>
      <c r="I191" s="230">
        <f t="shared" si="33"/>
        <v>43.86</v>
      </c>
      <c r="J191" s="38"/>
      <c r="K191" s="110"/>
      <c r="L191" s="38"/>
      <c r="M191" s="164"/>
      <c r="N191" s="38"/>
      <c r="O191" s="110"/>
      <c r="P191" s="38"/>
      <c r="Q191" s="110"/>
      <c r="R191" s="38">
        <v>1</v>
      </c>
      <c r="S191" s="110">
        <v>43.86</v>
      </c>
      <c r="T191" s="38"/>
      <c r="U191" s="38"/>
      <c r="V191" s="109"/>
      <c r="W191" s="72"/>
      <c r="X191" s="81"/>
      <c r="Y191" s="20" t="s">
        <v>574</v>
      </c>
      <c r="Z191" s="48">
        <f t="shared" si="30"/>
        <v>0</v>
      </c>
    </row>
    <row r="192" spans="1:26" ht="30">
      <c r="A192" s="629"/>
      <c r="B192" s="434" t="s">
        <v>255</v>
      </c>
      <c r="C192" s="545" t="s">
        <v>144</v>
      </c>
      <c r="D192" s="13" t="s">
        <v>526</v>
      </c>
      <c r="E192" s="31">
        <v>251.13</v>
      </c>
      <c r="F192" s="546">
        <v>1</v>
      </c>
      <c r="G192" s="230">
        <f t="shared" si="31"/>
        <v>251.13</v>
      </c>
      <c r="H192" s="242">
        <f t="shared" si="32"/>
        <v>1</v>
      </c>
      <c r="I192" s="230">
        <f t="shared" si="33"/>
        <v>251.13</v>
      </c>
      <c r="J192" s="38"/>
      <c r="K192" s="110"/>
      <c r="L192" s="38"/>
      <c r="M192" s="164"/>
      <c r="N192" s="38"/>
      <c r="O192" s="110"/>
      <c r="P192" s="38"/>
      <c r="Q192" s="110"/>
      <c r="R192" s="38">
        <v>1</v>
      </c>
      <c r="S192" s="110">
        <v>251.13</v>
      </c>
      <c r="T192" s="38"/>
      <c r="U192" s="38"/>
      <c r="V192" s="109"/>
      <c r="W192" s="72"/>
      <c r="X192" s="81"/>
      <c r="Y192" s="20" t="s">
        <v>574</v>
      </c>
      <c r="Z192" s="48">
        <f t="shared" si="30"/>
        <v>0</v>
      </c>
    </row>
    <row r="193" spans="1:26" ht="45">
      <c r="A193" s="629"/>
      <c r="B193" s="434" t="s">
        <v>256</v>
      </c>
      <c r="C193" s="545" t="s">
        <v>145</v>
      </c>
      <c r="D193" s="13" t="s">
        <v>526</v>
      </c>
      <c r="E193" s="31">
        <v>51.11</v>
      </c>
      <c r="F193" s="546">
        <v>1</v>
      </c>
      <c r="G193" s="230">
        <f t="shared" si="31"/>
        <v>51.11</v>
      </c>
      <c r="H193" s="242">
        <f t="shared" si="32"/>
        <v>1</v>
      </c>
      <c r="I193" s="230">
        <f t="shared" si="33"/>
        <v>51.11</v>
      </c>
      <c r="J193" s="38"/>
      <c r="K193" s="110"/>
      <c r="L193" s="38"/>
      <c r="M193" s="164"/>
      <c r="N193" s="38"/>
      <c r="O193" s="110"/>
      <c r="P193" s="38"/>
      <c r="Q193" s="110"/>
      <c r="R193" s="38">
        <v>1</v>
      </c>
      <c r="S193" s="110">
        <v>51.11</v>
      </c>
      <c r="T193" s="38"/>
      <c r="U193" s="38"/>
      <c r="V193" s="109"/>
      <c r="W193" s="72"/>
      <c r="X193" s="81"/>
      <c r="Y193" s="20" t="s">
        <v>574</v>
      </c>
      <c r="Z193" s="48">
        <f t="shared" si="30"/>
        <v>0</v>
      </c>
    </row>
    <row r="194" spans="1:26" ht="45">
      <c r="A194" s="629"/>
      <c r="B194" s="434" t="s">
        <v>682</v>
      </c>
      <c r="C194" s="545" t="s">
        <v>146</v>
      </c>
      <c r="D194" s="13" t="s">
        <v>526</v>
      </c>
      <c r="E194" s="31">
        <v>982.67</v>
      </c>
      <c r="F194" s="546">
        <v>1</v>
      </c>
      <c r="G194" s="230">
        <f t="shared" si="31"/>
        <v>982.67</v>
      </c>
      <c r="H194" s="242">
        <f t="shared" si="32"/>
        <v>1</v>
      </c>
      <c r="I194" s="230">
        <f t="shared" si="33"/>
        <v>982.67</v>
      </c>
      <c r="J194" s="38"/>
      <c r="K194" s="110"/>
      <c r="L194" s="38"/>
      <c r="M194" s="164"/>
      <c r="N194" s="38"/>
      <c r="O194" s="110"/>
      <c r="P194" s="38"/>
      <c r="Q194" s="110"/>
      <c r="R194" s="38">
        <v>1</v>
      </c>
      <c r="S194" s="110">
        <v>982.67</v>
      </c>
      <c r="T194" s="38"/>
      <c r="U194" s="38"/>
      <c r="V194" s="109"/>
      <c r="W194" s="72"/>
      <c r="X194" s="81"/>
      <c r="Y194" s="20" t="s">
        <v>574</v>
      </c>
      <c r="Z194" s="48">
        <f t="shared" si="30"/>
        <v>0</v>
      </c>
    </row>
    <row r="195" spans="1:26" ht="45">
      <c r="A195" s="629"/>
      <c r="B195" s="434" t="s">
        <v>683</v>
      </c>
      <c r="C195" s="545" t="s">
        <v>147</v>
      </c>
      <c r="D195" s="13" t="s">
        <v>526</v>
      </c>
      <c r="E195" s="31">
        <v>1826.09</v>
      </c>
      <c r="F195" s="546">
        <v>1</v>
      </c>
      <c r="G195" s="230">
        <f t="shared" si="31"/>
        <v>1826.09</v>
      </c>
      <c r="H195" s="242">
        <f t="shared" si="32"/>
        <v>1</v>
      </c>
      <c r="I195" s="230">
        <f t="shared" si="33"/>
        <v>1826.09</v>
      </c>
      <c r="J195" s="38"/>
      <c r="K195" s="110"/>
      <c r="L195" s="38"/>
      <c r="M195" s="164"/>
      <c r="N195" s="38"/>
      <c r="O195" s="110"/>
      <c r="P195" s="38"/>
      <c r="Q195" s="110"/>
      <c r="R195" s="38">
        <v>1</v>
      </c>
      <c r="S195" s="110">
        <v>1826.09</v>
      </c>
      <c r="T195" s="38"/>
      <c r="U195" s="38"/>
      <c r="V195" s="109"/>
      <c r="W195" s="72"/>
      <c r="X195" s="81"/>
      <c r="Y195" s="20" t="s">
        <v>574</v>
      </c>
      <c r="Z195" s="48">
        <f t="shared" si="30"/>
        <v>0</v>
      </c>
    </row>
    <row r="196" spans="1:26" s="190" customFormat="1" ht="24.75" customHeight="1">
      <c r="A196" s="630"/>
      <c r="B196" s="660" t="s">
        <v>462</v>
      </c>
      <c r="C196" s="660"/>
      <c r="D196" s="660"/>
      <c r="E196" s="660"/>
      <c r="F196" s="196"/>
      <c r="G196" s="203">
        <f>SUM(G173:G195)</f>
        <v>4854.289999999999</v>
      </c>
      <c r="H196" s="196"/>
      <c r="I196" s="203">
        <f>SUM(I173:I195)</f>
        <v>4854.289999999999</v>
      </c>
      <c r="J196" s="196"/>
      <c r="K196" s="203"/>
      <c r="L196" s="196"/>
      <c r="M196" s="203">
        <f>SUM(M173:M195)</f>
        <v>0</v>
      </c>
      <c r="N196" s="196"/>
      <c r="O196" s="203">
        <f>SUM(O173:O195)</f>
        <v>0</v>
      </c>
      <c r="P196" s="196"/>
      <c r="Q196" s="203">
        <f>SUM(Q173:Q195)</f>
        <v>0</v>
      </c>
      <c r="R196" s="196"/>
      <c r="S196" s="203">
        <f>SUM(S173:S195)</f>
        <v>4854.289999999999</v>
      </c>
      <c r="T196" s="196"/>
      <c r="U196" s="196"/>
      <c r="V196" s="204"/>
      <c r="W196" s="205"/>
      <c r="X196" s="206"/>
      <c r="Y196" s="456"/>
      <c r="Z196" s="48">
        <f t="shared" si="30"/>
        <v>0</v>
      </c>
    </row>
    <row r="197" spans="1:26" ht="45">
      <c r="A197" s="632" t="s">
        <v>326</v>
      </c>
      <c r="B197" s="434" t="s">
        <v>684</v>
      </c>
      <c r="C197" s="547" t="s">
        <v>357</v>
      </c>
      <c r="D197" s="527" t="s">
        <v>526</v>
      </c>
      <c r="E197" s="165">
        <v>140</v>
      </c>
      <c r="F197" s="38">
        <v>1</v>
      </c>
      <c r="G197" s="230">
        <f>F197*E197</f>
        <v>140</v>
      </c>
      <c r="H197" s="242">
        <f>F197</f>
        <v>1</v>
      </c>
      <c r="I197" s="230">
        <f>G197</f>
        <v>140</v>
      </c>
      <c r="J197" s="38"/>
      <c r="K197" s="110"/>
      <c r="L197" s="38"/>
      <c r="M197" s="165"/>
      <c r="N197" s="38">
        <v>1</v>
      </c>
      <c r="O197" s="110">
        <v>140</v>
      </c>
      <c r="P197" s="38"/>
      <c r="Q197" s="110"/>
      <c r="R197" s="38"/>
      <c r="S197" s="110"/>
      <c r="T197" s="38"/>
      <c r="U197" s="38"/>
      <c r="V197" s="109"/>
      <c r="W197" s="72"/>
      <c r="X197" s="81"/>
      <c r="Y197" s="20" t="s">
        <v>555</v>
      </c>
      <c r="Z197" s="48">
        <f t="shared" si="30"/>
        <v>0</v>
      </c>
    </row>
    <row r="198" spans="1:26" ht="30">
      <c r="A198" s="632"/>
      <c r="B198" s="434" t="s">
        <v>685</v>
      </c>
      <c r="C198" s="547" t="s">
        <v>358</v>
      </c>
      <c r="D198" s="527" t="s">
        <v>526</v>
      </c>
      <c r="E198" s="165">
        <v>80</v>
      </c>
      <c r="F198" s="38">
        <v>1</v>
      </c>
      <c r="G198" s="230">
        <f aca="true" t="shared" si="34" ref="G198:G215">F198*E198</f>
        <v>80</v>
      </c>
      <c r="H198" s="242">
        <f aca="true" t="shared" si="35" ref="H198:H215">F198</f>
        <v>1</v>
      </c>
      <c r="I198" s="230">
        <f aca="true" t="shared" si="36" ref="I198:I215">G198</f>
        <v>80</v>
      </c>
      <c r="J198" s="38"/>
      <c r="K198" s="110"/>
      <c r="L198" s="38"/>
      <c r="M198" s="165"/>
      <c r="N198" s="38">
        <v>1</v>
      </c>
      <c r="O198" s="110">
        <v>80</v>
      </c>
      <c r="P198" s="38"/>
      <c r="Q198" s="110"/>
      <c r="R198" s="38"/>
      <c r="S198" s="110"/>
      <c r="T198" s="38"/>
      <c r="U198" s="38"/>
      <c r="V198" s="109"/>
      <c r="W198" s="72"/>
      <c r="X198" s="81"/>
      <c r="Y198" s="20" t="s">
        <v>552</v>
      </c>
      <c r="Z198" s="48">
        <f t="shared" si="30"/>
        <v>0</v>
      </c>
    </row>
    <row r="199" spans="1:26" ht="30">
      <c r="A199" s="632"/>
      <c r="B199" s="434" t="s">
        <v>686</v>
      </c>
      <c r="C199" s="547" t="s">
        <v>359</v>
      </c>
      <c r="D199" s="527" t="s">
        <v>526</v>
      </c>
      <c r="E199" s="165">
        <v>300</v>
      </c>
      <c r="F199" s="38">
        <v>1</v>
      </c>
      <c r="G199" s="230">
        <f t="shared" si="34"/>
        <v>300</v>
      </c>
      <c r="H199" s="242">
        <f t="shared" si="35"/>
        <v>1</v>
      </c>
      <c r="I199" s="230">
        <f t="shared" si="36"/>
        <v>300</v>
      </c>
      <c r="J199" s="38"/>
      <c r="K199" s="110"/>
      <c r="L199" s="38"/>
      <c r="M199" s="165"/>
      <c r="N199" s="38">
        <v>1</v>
      </c>
      <c r="O199" s="110">
        <v>300</v>
      </c>
      <c r="P199" s="38"/>
      <c r="Q199" s="110"/>
      <c r="R199" s="38"/>
      <c r="S199" s="110"/>
      <c r="T199" s="38"/>
      <c r="U199" s="38"/>
      <c r="V199" s="109"/>
      <c r="W199" s="72"/>
      <c r="X199" s="81"/>
      <c r="Y199" s="20" t="s">
        <v>552</v>
      </c>
      <c r="Z199" s="48">
        <f t="shared" si="30"/>
        <v>0</v>
      </c>
    </row>
    <row r="200" spans="1:26" ht="45">
      <c r="A200" s="632"/>
      <c r="B200" s="434" t="s">
        <v>687</v>
      </c>
      <c r="C200" s="547" t="s">
        <v>360</v>
      </c>
      <c r="D200" s="527" t="s">
        <v>526</v>
      </c>
      <c r="E200" s="165">
        <v>450</v>
      </c>
      <c r="F200" s="38">
        <v>1</v>
      </c>
      <c r="G200" s="230">
        <f t="shared" si="34"/>
        <v>450</v>
      </c>
      <c r="H200" s="242">
        <f t="shared" si="35"/>
        <v>1</v>
      </c>
      <c r="I200" s="230">
        <f t="shared" si="36"/>
        <v>450</v>
      </c>
      <c r="J200" s="38"/>
      <c r="K200" s="110"/>
      <c r="L200" s="38"/>
      <c r="M200" s="165"/>
      <c r="N200" s="38">
        <v>1</v>
      </c>
      <c r="O200" s="110">
        <v>450</v>
      </c>
      <c r="P200" s="38"/>
      <c r="Q200" s="110"/>
      <c r="R200" s="38"/>
      <c r="S200" s="110"/>
      <c r="T200" s="38"/>
      <c r="U200" s="38"/>
      <c r="V200" s="109"/>
      <c r="W200" s="72"/>
      <c r="X200" s="81"/>
      <c r="Y200" s="20" t="s">
        <v>552</v>
      </c>
      <c r="Z200" s="48">
        <f t="shared" si="30"/>
        <v>0</v>
      </c>
    </row>
    <row r="201" spans="1:26" ht="30">
      <c r="A201" s="632"/>
      <c r="B201" s="434" t="s">
        <v>688</v>
      </c>
      <c r="C201" s="547" t="s">
        <v>390</v>
      </c>
      <c r="D201" s="527" t="s">
        <v>526</v>
      </c>
      <c r="E201" s="165">
        <v>900</v>
      </c>
      <c r="F201" s="38">
        <v>1</v>
      </c>
      <c r="G201" s="230">
        <f t="shared" si="34"/>
        <v>900</v>
      </c>
      <c r="H201" s="242">
        <f t="shared" si="35"/>
        <v>1</v>
      </c>
      <c r="I201" s="230">
        <f t="shared" si="36"/>
        <v>900</v>
      </c>
      <c r="J201" s="38"/>
      <c r="K201" s="110"/>
      <c r="L201" s="38"/>
      <c r="M201" s="165"/>
      <c r="N201" s="38">
        <v>1</v>
      </c>
      <c r="O201" s="110">
        <v>900</v>
      </c>
      <c r="P201" s="38"/>
      <c r="Q201" s="110"/>
      <c r="R201" s="38"/>
      <c r="S201" s="110"/>
      <c r="T201" s="38"/>
      <c r="U201" s="38"/>
      <c r="V201" s="109"/>
      <c r="W201" s="72"/>
      <c r="X201" s="81"/>
      <c r="Y201" s="20" t="s">
        <v>562</v>
      </c>
      <c r="Z201" s="48">
        <f t="shared" si="30"/>
        <v>0</v>
      </c>
    </row>
    <row r="202" spans="1:26" ht="45">
      <c r="A202" s="632"/>
      <c r="B202" s="434" t="s">
        <v>689</v>
      </c>
      <c r="C202" s="547" t="s">
        <v>391</v>
      </c>
      <c r="D202" s="527" t="s">
        <v>526</v>
      </c>
      <c r="E202" s="165">
        <v>1300</v>
      </c>
      <c r="F202" s="38">
        <v>1</v>
      </c>
      <c r="G202" s="230">
        <f t="shared" si="34"/>
        <v>1300</v>
      </c>
      <c r="H202" s="242">
        <f t="shared" si="35"/>
        <v>1</v>
      </c>
      <c r="I202" s="230">
        <f t="shared" si="36"/>
        <v>1300</v>
      </c>
      <c r="J202" s="38"/>
      <c r="K202" s="110"/>
      <c r="L202" s="38"/>
      <c r="M202" s="165"/>
      <c r="N202" s="38">
        <v>1</v>
      </c>
      <c r="O202" s="110">
        <v>1300</v>
      </c>
      <c r="P202" s="38"/>
      <c r="Q202" s="110"/>
      <c r="R202" s="38"/>
      <c r="S202" s="110"/>
      <c r="T202" s="38"/>
      <c r="U202" s="38"/>
      <c r="V202" s="109"/>
      <c r="W202" s="72"/>
      <c r="X202" s="81"/>
      <c r="Y202" s="20" t="s">
        <v>560</v>
      </c>
      <c r="Z202" s="48">
        <f t="shared" si="30"/>
        <v>0</v>
      </c>
    </row>
    <row r="203" spans="1:26" ht="45">
      <c r="A203" s="632"/>
      <c r="B203" s="434" t="s">
        <v>690</v>
      </c>
      <c r="C203" s="547" t="s">
        <v>392</v>
      </c>
      <c r="D203" s="527" t="s">
        <v>526</v>
      </c>
      <c r="E203" s="165">
        <v>1200</v>
      </c>
      <c r="F203" s="38">
        <v>1</v>
      </c>
      <c r="G203" s="230">
        <f t="shared" si="34"/>
        <v>1200</v>
      </c>
      <c r="H203" s="242">
        <f t="shared" si="35"/>
        <v>1</v>
      </c>
      <c r="I203" s="230">
        <f t="shared" si="36"/>
        <v>1200</v>
      </c>
      <c r="J203" s="38"/>
      <c r="K203" s="110"/>
      <c r="L203" s="38"/>
      <c r="M203" s="165"/>
      <c r="N203" s="38">
        <v>1</v>
      </c>
      <c r="O203" s="110">
        <v>1200</v>
      </c>
      <c r="P203" s="38"/>
      <c r="Q203" s="110"/>
      <c r="R203" s="38"/>
      <c r="S203" s="110"/>
      <c r="T203" s="38"/>
      <c r="U203" s="38"/>
      <c r="V203" s="109"/>
      <c r="W203" s="72"/>
      <c r="X203" s="81"/>
      <c r="Y203" s="20" t="s">
        <v>561</v>
      </c>
      <c r="Z203" s="48">
        <f t="shared" si="30"/>
        <v>0</v>
      </c>
    </row>
    <row r="204" spans="1:26" ht="30">
      <c r="A204" s="632"/>
      <c r="B204" s="434" t="s">
        <v>691</v>
      </c>
      <c r="C204" s="547" t="s">
        <v>393</v>
      </c>
      <c r="D204" s="527" t="s">
        <v>526</v>
      </c>
      <c r="E204" s="165">
        <v>1250</v>
      </c>
      <c r="F204" s="38">
        <v>1</v>
      </c>
      <c r="G204" s="230">
        <f t="shared" si="34"/>
        <v>1250</v>
      </c>
      <c r="H204" s="242">
        <f t="shared" si="35"/>
        <v>1</v>
      </c>
      <c r="I204" s="230">
        <f t="shared" si="36"/>
        <v>1250</v>
      </c>
      <c r="J204" s="38"/>
      <c r="K204" s="110"/>
      <c r="L204" s="38"/>
      <c r="M204" s="165"/>
      <c r="N204" s="38">
        <v>1</v>
      </c>
      <c r="O204" s="110">
        <v>1250</v>
      </c>
      <c r="P204" s="38"/>
      <c r="Q204" s="110"/>
      <c r="R204" s="38"/>
      <c r="S204" s="110"/>
      <c r="T204" s="38"/>
      <c r="U204" s="38"/>
      <c r="V204" s="109"/>
      <c r="W204" s="72"/>
      <c r="X204" s="81"/>
      <c r="Y204" s="20" t="s">
        <v>561</v>
      </c>
      <c r="Z204" s="48">
        <f t="shared" si="30"/>
        <v>0</v>
      </c>
    </row>
    <row r="205" spans="1:26" ht="30">
      <c r="A205" s="632"/>
      <c r="B205" s="434" t="s">
        <v>692</v>
      </c>
      <c r="C205" s="547" t="s">
        <v>394</v>
      </c>
      <c r="D205" s="527" t="s">
        <v>526</v>
      </c>
      <c r="E205" s="165">
        <v>950</v>
      </c>
      <c r="F205" s="38">
        <v>1</v>
      </c>
      <c r="G205" s="230">
        <f t="shared" si="34"/>
        <v>950</v>
      </c>
      <c r="H205" s="242">
        <f t="shared" si="35"/>
        <v>1</v>
      </c>
      <c r="I205" s="230">
        <f t="shared" si="36"/>
        <v>950</v>
      </c>
      <c r="J205" s="38"/>
      <c r="K205" s="110"/>
      <c r="L205" s="38"/>
      <c r="M205" s="165"/>
      <c r="N205" s="38">
        <v>1</v>
      </c>
      <c r="O205" s="110">
        <v>950</v>
      </c>
      <c r="P205" s="38"/>
      <c r="Q205" s="110"/>
      <c r="R205" s="38"/>
      <c r="S205" s="110"/>
      <c r="T205" s="38"/>
      <c r="U205" s="38"/>
      <c r="V205" s="109"/>
      <c r="W205" s="72"/>
      <c r="X205" s="81"/>
      <c r="Y205" s="20" t="s">
        <v>561</v>
      </c>
      <c r="Z205" s="48">
        <f t="shared" si="30"/>
        <v>0</v>
      </c>
    </row>
    <row r="206" spans="1:26" ht="30">
      <c r="A206" s="632"/>
      <c r="B206" s="434" t="s">
        <v>693</v>
      </c>
      <c r="C206" s="511" t="s">
        <v>395</v>
      </c>
      <c r="D206" s="527" t="s">
        <v>526</v>
      </c>
      <c r="E206" s="165">
        <v>200</v>
      </c>
      <c r="F206" s="38">
        <v>1</v>
      </c>
      <c r="G206" s="230">
        <f t="shared" si="34"/>
        <v>200</v>
      </c>
      <c r="H206" s="242">
        <f t="shared" si="35"/>
        <v>1</v>
      </c>
      <c r="I206" s="230">
        <f t="shared" si="36"/>
        <v>200</v>
      </c>
      <c r="J206" s="38"/>
      <c r="K206" s="110"/>
      <c r="L206" s="38"/>
      <c r="M206" s="165"/>
      <c r="N206" s="38">
        <v>1</v>
      </c>
      <c r="O206" s="110">
        <v>200</v>
      </c>
      <c r="P206" s="38"/>
      <c r="Q206" s="110"/>
      <c r="R206" s="38"/>
      <c r="S206" s="110"/>
      <c r="T206" s="38"/>
      <c r="U206" s="38"/>
      <c r="V206" s="109"/>
      <c r="W206" s="72"/>
      <c r="X206" s="81"/>
      <c r="Y206" s="20" t="s">
        <v>560</v>
      </c>
      <c r="Z206" s="48">
        <f t="shared" si="30"/>
        <v>0</v>
      </c>
    </row>
    <row r="207" spans="1:26" ht="30">
      <c r="A207" s="632"/>
      <c r="B207" s="434" t="s">
        <v>361</v>
      </c>
      <c r="C207" s="513" t="s">
        <v>396</v>
      </c>
      <c r="D207" s="527" t="s">
        <v>526</v>
      </c>
      <c r="E207" s="534">
        <v>900</v>
      </c>
      <c r="F207" s="38">
        <v>1</v>
      </c>
      <c r="G207" s="230">
        <f t="shared" si="34"/>
        <v>900</v>
      </c>
      <c r="H207" s="242">
        <f t="shared" si="35"/>
        <v>1</v>
      </c>
      <c r="I207" s="230">
        <f t="shared" si="36"/>
        <v>900</v>
      </c>
      <c r="J207" s="38"/>
      <c r="K207" s="110"/>
      <c r="L207" s="38"/>
      <c r="M207" s="165"/>
      <c r="N207" s="38">
        <v>1</v>
      </c>
      <c r="O207" s="110">
        <v>900</v>
      </c>
      <c r="P207" s="38"/>
      <c r="Q207" s="110"/>
      <c r="R207" s="38"/>
      <c r="S207" s="110"/>
      <c r="T207" s="38"/>
      <c r="U207" s="38"/>
      <c r="V207" s="109"/>
      <c r="W207" s="72"/>
      <c r="X207" s="81"/>
      <c r="Y207" s="20" t="s">
        <v>559</v>
      </c>
      <c r="Z207" s="48">
        <f t="shared" si="30"/>
        <v>0</v>
      </c>
    </row>
    <row r="208" spans="1:26" ht="45">
      <c r="A208" s="632"/>
      <c r="B208" s="496" t="s">
        <v>362</v>
      </c>
      <c r="C208" s="548" t="s">
        <v>397</v>
      </c>
      <c r="D208" s="527" t="s">
        <v>526</v>
      </c>
      <c r="E208" s="165">
        <v>160</v>
      </c>
      <c r="F208" s="38">
        <v>1</v>
      </c>
      <c r="G208" s="230">
        <f t="shared" si="34"/>
        <v>160</v>
      </c>
      <c r="H208" s="242">
        <f t="shared" si="35"/>
        <v>1</v>
      </c>
      <c r="I208" s="230">
        <f t="shared" si="36"/>
        <v>160</v>
      </c>
      <c r="J208" s="38"/>
      <c r="K208" s="110"/>
      <c r="L208" s="38"/>
      <c r="M208" s="165"/>
      <c r="N208" s="38">
        <v>1</v>
      </c>
      <c r="O208" s="110">
        <v>160</v>
      </c>
      <c r="P208" s="38"/>
      <c r="Q208" s="110"/>
      <c r="R208" s="38"/>
      <c r="S208" s="110"/>
      <c r="T208" s="38"/>
      <c r="U208" s="38"/>
      <c r="V208" s="109"/>
      <c r="W208" s="72"/>
      <c r="X208" s="81"/>
      <c r="Y208" s="20" t="s">
        <v>557</v>
      </c>
      <c r="Z208" s="48">
        <f t="shared" si="30"/>
        <v>0</v>
      </c>
    </row>
    <row r="209" spans="1:26" ht="45">
      <c r="A209" s="632"/>
      <c r="B209" s="496" t="s">
        <v>363</v>
      </c>
      <c r="C209" s="548" t="s">
        <v>398</v>
      </c>
      <c r="D209" s="527" t="s">
        <v>526</v>
      </c>
      <c r="E209" s="165">
        <v>150</v>
      </c>
      <c r="F209" s="38">
        <v>1</v>
      </c>
      <c r="G209" s="230">
        <f t="shared" si="34"/>
        <v>150</v>
      </c>
      <c r="H209" s="242">
        <f t="shared" si="35"/>
        <v>1</v>
      </c>
      <c r="I209" s="230">
        <f t="shared" si="36"/>
        <v>150</v>
      </c>
      <c r="J209" s="38"/>
      <c r="K209" s="110"/>
      <c r="L209" s="38"/>
      <c r="M209" s="165"/>
      <c r="N209" s="38">
        <v>1</v>
      </c>
      <c r="O209" s="110">
        <v>150</v>
      </c>
      <c r="P209" s="38"/>
      <c r="Q209" s="110"/>
      <c r="R209" s="38"/>
      <c r="S209" s="110"/>
      <c r="T209" s="38"/>
      <c r="U209" s="38"/>
      <c r="V209" s="109"/>
      <c r="W209" s="72"/>
      <c r="X209" s="81"/>
      <c r="Y209" s="20" t="s">
        <v>557</v>
      </c>
      <c r="Z209" s="48">
        <f t="shared" si="30"/>
        <v>0</v>
      </c>
    </row>
    <row r="210" spans="1:26" ht="45">
      <c r="A210" s="632"/>
      <c r="B210" s="496" t="s">
        <v>364</v>
      </c>
      <c r="C210" s="548" t="s">
        <v>399</v>
      </c>
      <c r="D210" s="527" t="s">
        <v>526</v>
      </c>
      <c r="E210" s="165">
        <v>140</v>
      </c>
      <c r="F210" s="38">
        <v>1</v>
      </c>
      <c r="G210" s="230">
        <f t="shared" si="34"/>
        <v>140</v>
      </c>
      <c r="H210" s="242">
        <f t="shared" si="35"/>
        <v>1</v>
      </c>
      <c r="I210" s="230">
        <f t="shared" si="36"/>
        <v>140</v>
      </c>
      <c r="J210" s="38"/>
      <c r="K210" s="110"/>
      <c r="L210" s="38"/>
      <c r="M210" s="165"/>
      <c r="N210" s="38">
        <v>1</v>
      </c>
      <c r="O210" s="110">
        <v>140</v>
      </c>
      <c r="P210" s="38"/>
      <c r="Q210" s="110"/>
      <c r="R210" s="38"/>
      <c r="S210" s="110"/>
      <c r="T210" s="38"/>
      <c r="U210" s="38"/>
      <c r="V210" s="109"/>
      <c r="W210" s="72"/>
      <c r="X210" s="81"/>
      <c r="Y210" s="20" t="s">
        <v>558</v>
      </c>
      <c r="Z210" s="48">
        <f t="shared" si="30"/>
        <v>0</v>
      </c>
    </row>
    <row r="211" spans="1:26" ht="60">
      <c r="A211" s="632"/>
      <c r="B211" s="496" t="s">
        <v>365</v>
      </c>
      <c r="C211" s="548" t="s">
        <v>400</v>
      </c>
      <c r="D211" s="527" t="s">
        <v>526</v>
      </c>
      <c r="E211" s="165">
        <v>160</v>
      </c>
      <c r="F211" s="38">
        <v>1</v>
      </c>
      <c r="G211" s="230">
        <f t="shared" si="34"/>
        <v>160</v>
      </c>
      <c r="H211" s="242">
        <f t="shared" si="35"/>
        <v>1</v>
      </c>
      <c r="I211" s="230">
        <f t="shared" si="36"/>
        <v>160</v>
      </c>
      <c r="J211" s="38"/>
      <c r="K211" s="110"/>
      <c r="L211" s="38"/>
      <c r="M211" s="165"/>
      <c r="N211" s="38">
        <v>1</v>
      </c>
      <c r="O211" s="110">
        <v>160</v>
      </c>
      <c r="P211" s="38"/>
      <c r="Q211" s="110"/>
      <c r="R211" s="38"/>
      <c r="S211" s="110"/>
      <c r="T211" s="38"/>
      <c r="U211" s="38"/>
      <c r="V211" s="109"/>
      <c r="W211" s="72"/>
      <c r="X211" s="81"/>
      <c r="Y211" s="20" t="s">
        <v>557</v>
      </c>
      <c r="Z211" s="48">
        <f t="shared" si="30"/>
        <v>0</v>
      </c>
    </row>
    <row r="212" spans="1:26" ht="45">
      <c r="A212" s="632"/>
      <c r="B212" s="496" t="s">
        <v>366</v>
      </c>
      <c r="C212" s="548" t="s">
        <v>401</v>
      </c>
      <c r="D212" s="527" t="s">
        <v>526</v>
      </c>
      <c r="E212" s="165">
        <v>150</v>
      </c>
      <c r="F212" s="38">
        <v>1</v>
      </c>
      <c r="G212" s="230">
        <f t="shared" si="34"/>
        <v>150</v>
      </c>
      <c r="H212" s="242">
        <f t="shared" si="35"/>
        <v>1</v>
      </c>
      <c r="I212" s="230">
        <f t="shared" si="36"/>
        <v>150</v>
      </c>
      <c r="J212" s="38"/>
      <c r="K212" s="110"/>
      <c r="L212" s="38"/>
      <c r="M212" s="165"/>
      <c r="N212" s="38">
        <v>1</v>
      </c>
      <c r="O212" s="110">
        <v>150</v>
      </c>
      <c r="P212" s="38"/>
      <c r="Q212" s="110"/>
      <c r="R212" s="38"/>
      <c r="S212" s="110"/>
      <c r="T212" s="38"/>
      <c r="U212" s="38"/>
      <c r="V212" s="109"/>
      <c r="W212" s="72"/>
      <c r="X212" s="81"/>
      <c r="Y212" s="20" t="s">
        <v>556</v>
      </c>
      <c r="Z212" s="48">
        <f t="shared" si="30"/>
        <v>0</v>
      </c>
    </row>
    <row r="213" spans="1:26" ht="45">
      <c r="A213" s="632"/>
      <c r="B213" s="496" t="s">
        <v>367</v>
      </c>
      <c r="C213" s="548" t="s">
        <v>402</v>
      </c>
      <c r="D213" s="527" t="s">
        <v>526</v>
      </c>
      <c r="E213" s="165">
        <v>140</v>
      </c>
      <c r="F213" s="38">
        <v>1</v>
      </c>
      <c r="G213" s="230">
        <f t="shared" si="34"/>
        <v>140</v>
      </c>
      <c r="H213" s="242">
        <f t="shared" si="35"/>
        <v>1</v>
      </c>
      <c r="I213" s="230">
        <f t="shared" si="36"/>
        <v>140</v>
      </c>
      <c r="J213" s="38"/>
      <c r="K213" s="110"/>
      <c r="L213" s="38"/>
      <c r="M213" s="165"/>
      <c r="N213" s="38">
        <v>1</v>
      </c>
      <c r="O213" s="110">
        <v>140</v>
      </c>
      <c r="P213" s="38"/>
      <c r="Q213" s="110"/>
      <c r="R213" s="38"/>
      <c r="S213" s="110"/>
      <c r="T213" s="38"/>
      <c r="U213" s="38"/>
      <c r="V213" s="109"/>
      <c r="W213" s="72"/>
      <c r="X213" s="81"/>
      <c r="Y213" s="20" t="s">
        <v>555</v>
      </c>
      <c r="Z213" s="48">
        <f t="shared" si="30"/>
        <v>0</v>
      </c>
    </row>
    <row r="214" spans="1:26" ht="75">
      <c r="A214" s="632"/>
      <c r="B214" s="496" t="s">
        <v>368</v>
      </c>
      <c r="C214" s="548" t="s">
        <v>403</v>
      </c>
      <c r="D214" s="527" t="s">
        <v>526</v>
      </c>
      <c r="E214" s="165">
        <v>150</v>
      </c>
      <c r="F214" s="38">
        <v>1</v>
      </c>
      <c r="G214" s="230">
        <f t="shared" si="34"/>
        <v>150</v>
      </c>
      <c r="H214" s="242">
        <f t="shared" si="35"/>
        <v>1</v>
      </c>
      <c r="I214" s="230">
        <f t="shared" si="36"/>
        <v>150</v>
      </c>
      <c r="J214" s="38"/>
      <c r="K214" s="110"/>
      <c r="L214" s="38"/>
      <c r="M214" s="165"/>
      <c r="N214" s="38">
        <v>1</v>
      </c>
      <c r="O214" s="110">
        <v>150</v>
      </c>
      <c r="P214" s="38"/>
      <c r="Q214" s="110"/>
      <c r="R214" s="38"/>
      <c r="S214" s="110"/>
      <c r="T214" s="38"/>
      <c r="U214" s="38"/>
      <c r="V214" s="109"/>
      <c r="W214" s="72"/>
      <c r="X214" s="81"/>
      <c r="Y214" s="20" t="s">
        <v>552</v>
      </c>
      <c r="Z214" s="48">
        <f t="shared" si="30"/>
        <v>0</v>
      </c>
    </row>
    <row r="215" spans="1:26" ht="60">
      <c r="A215" s="632"/>
      <c r="B215" s="496" t="s">
        <v>369</v>
      </c>
      <c r="C215" s="548" t="s">
        <v>404</v>
      </c>
      <c r="D215" s="527" t="s">
        <v>526</v>
      </c>
      <c r="E215" s="165">
        <v>200</v>
      </c>
      <c r="F215" s="38">
        <v>5</v>
      </c>
      <c r="G215" s="230">
        <f t="shared" si="34"/>
        <v>1000</v>
      </c>
      <c r="H215" s="242">
        <f t="shared" si="35"/>
        <v>5</v>
      </c>
      <c r="I215" s="230">
        <f t="shared" si="36"/>
        <v>1000</v>
      </c>
      <c r="J215" s="38"/>
      <c r="K215" s="110"/>
      <c r="L215" s="38"/>
      <c r="M215" s="165"/>
      <c r="N215" s="38">
        <v>5</v>
      </c>
      <c r="O215" s="110">
        <v>1000</v>
      </c>
      <c r="P215" s="38"/>
      <c r="Q215" s="110"/>
      <c r="R215" s="38"/>
      <c r="S215" s="110"/>
      <c r="T215" s="38"/>
      <c r="U215" s="38"/>
      <c r="V215" s="109"/>
      <c r="W215" s="72"/>
      <c r="X215" s="81"/>
      <c r="Y215" s="20"/>
      <c r="Z215" s="48">
        <f t="shared" si="30"/>
        <v>0</v>
      </c>
    </row>
    <row r="216" spans="1:26" ht="60">
      <c r="A216" s="632"/>
      <c r="B216" s="496" t="s">
        <v>370</v>
      </c>
      <c r="C216" s="548" t="s">
        <v>151</v>
      </c>
      <c r="D216" s="500" t="s">
        <v>526</v>
      </c>
      <c r="E216" s="549">
        <v>750</v>
      </c>
      <c r="F216" s="534">
        <v>2</v>
      </c>
      <c r="G216" s="230">
        <f>F216*E216</f>
        <v>1500</v>
      </c>
      <c r="H216" s="242">
        <f>F216</f>
        <v>2</v>
      </c>
      <c r="I216" s="230">
        <f>G216</f>
        <v>1500</v>
      </c>
      <c r="J216" s="38"/>
      <c r="K216" s="110"/>
      <c r="L216" s="38"/>
      <c r="M216" s="165"/>
      <c r="N216" s="38">
        <v>2</v>
      </c>
      <c r="O216" s="110">
        <v>1500</v>
      </c>
      <c r="P216" s="38"/>
      <c r="Q216" s="110"/>
      <c r="R216" s="38"/>
      <c r="S216" s="110"/>
      <c r="T216" s="38"/>
      <c r="U216" s="38"/>
      <c r="V216" s="109"/>
      <c r="W216" s="72"/>
      <c r="X216" s="81"/>
      <c r="Y216" s="20" t="s">
        <v>552</v>
      </c>
      <c r="Z216" s="48">
        <f t="shared" si="30"/>
        <v>0</v>
      </c>
    </row>
    <row r="217" spans="1:26" s="153" customFormat="1" ht="63">
      <c r="A217" s="632"/>
      <c r="B217" s="496" t="s">
        <v>371</v>
      </c>
      <c r="C217" s="550" t="s">
        <v>563</v>
      </c>
      <c r="D217" s="527" t="s">
        <v>526</v>
      </c>
      <c r="E217" s="165">
        <v>160</v>
      </c>
      <c r="F217" s="14">
        <v>1</v>
      </c>
      <c r="G217" s="174">
        <f>F217*E217</f>
        <v>160</v>
      </c>
      <c r="H217" s="174">
        <f>F217</f>
        <v>1</v>
      </c>
      <c r="I217" s="174">
        <f>G217</f>
        <v>160</v>
      </c>
      <c r="J217" s="14"/>
      <c r="K217" s="14"/>
      <c r="L217" s="13"/>
      <c r="M217" s="14"/>
      <c r="N217" s="25">
        <v>1</v>
      </c>
      <c r="O217" s="14">
        <v>160</v>
      </c>
      <c r="P217" s="13"/>
      <c r="Q217" s="14"/>
      <c r="R217" s="13"/>
      <c r="S217" s="71"/>
      <c r="T217" s="22"/>
      <c r="U217" s="13"/>
      <c r="V217" s="108"/>
      <c r="W217" s="12"/>
      <c r="X217" s="82"/>
      <c r="Y217" s="454" t="s">
        <v>552</v>
      </c>
      <c r="Z217" s="48">
        <f t="shared" si="30"/>
        <v>0</v>
      </c>
    </row>
    <row r="218" spans="1:26" s="190" customFormat="1" ht="24.75" customHeight="1">
      <c r="A218" s="632"/>
      <c r="B218" s="640" t="s">
        <v>466</v>
      </c>
      <c r="C218" s="640"/>
      <c r="D218" s="640"/>
      <c r="E218" s="640"/>
      <c r="F218" s="196"/>
      <c r="G218" s="203">
        <f>SUM(G197:G217)</f>
        <v>11380</v>
      </c>
      <c r="H218" s="196"/>
      <c r="I218" s="203">
        <f>SUM(I197:I217)</f>
        <v>11380</v>
      </c>
      <c r="J218" s="196"/>
      <c r="K218" s="203"/>
      <c r="L218" s="196"/>
      <c r="M218" s="203">
        <f>SUM(M197:M217)</f>
        <v>0</v>
      </c>
      <c r="N218" s="196"/>
      <c r="O218" s="203">
        <f>SUM(O197:O217)</f>
        <v>11380</v>
      </c>
      <c r="P218" s="196"/>
      <c r="Q218" s="203">
        <f>SUM(Q197:Q217)</f>
        <v>0</v>
      </c>
      <c r="R218" s="196"/>
      <c r="S218" s="203">
        <f>SUM(S197:S217)</f>
        <v>0</v>
      </c>
      <c r="T218" s="196"/>
      <c r="U218" s="196"/>
      <c r="V218" s="204"/>
      <c r="W218" s="205"/>
      <c r="X218" s="206"/>
      <c r="Y218" s="456"/>
      <c r="Z218" s="48">
        <f t="shared" si="30"/>
        <v>0</v>
      </c>
    </row>
    <row r="219" spans="1:26" ht="114" customHeight="1">
      <c r="A219" s="632" t="s">
        <v>438</v>
      </c>
      <c r="B219" s="497" t="s">
        <v>372</v>
      </c>
      <c r="C219" s="551" t="s">
        <v>439</v>
      </c>
      <c r="D219" s="527" t="s">
        <v>526</v>
      </c>
      <c r="E219" s="110">
        <v>150</v>
      </c>
      <c r="F219" s="38">
        <v>1</v>
      </c>
      <c r="G219" s="230">
        <f>F219*E219</f>
        <v>150</v>
      </c>
      <c r="H219" s="242">
        <f>F219</f>
        <v>1</v>
      </c>
      <c r="I219" s="230">
        <f>G219</f>
        <v>150</v>
      </c>
      <c r="J219" s="38"/>
      <c r="K219" s="110"/>
      <c r="L219" s="38">
        <v>1</v>
      </c>
      <c r="M219" s="110">
        <v>150</v>
      </c>
      <c r="N219" s="38"/>
      <c r="O219" s="110"/>
      <c r="P219" s="38"/>
      <c r="Q219" s="110"/>
      <c r="R219" s="38"/>
      <c r="S219" s="110"/>
      <c r="T219" s="38"/>
      <c r="U219" s="38"/>
      <c r="V219" s="109"/>
      <c r="W219" s="72"/>
      <c r="X219" s="81"/>
      <c r="Y219" s="20" t="s">
        <v>564</v>
      </c>
      <c r="Z219" s="48">
        <f t="shared" si="30"/>
        <v>0</v>
      </c>
    </row>
    <row r="220" spans="1:26" ht="82.5" customHeight="1">
      <c r="A220" s="632"/>
      <c r="B220" s="497" t="s">
        <v>373</v>
      </c>
      <c r="C220" s="551" t="s">
        <v>162</v>
      </c>
      <c r="D220" s="527" t="s">
        <v>526</v>
      </c>
      <c r="E220" s="110">
        <v>270</v>
      </c>
      <c r="F220" s="38">
        <v>1</v>
      </c>
      <c r="G220" s="230">
        <f>F220*E220</f>
        <v>270</v>
      </c>
      <c r="H220" s="242">
        <f>F220</f>
        <v>1</v>
      </c>
      <c r="I220" s="230">
        <f>G220</f>
        <v>270</v>
      </c>
      <c r="J220" s="38"/>
      <c r="K220" s="110"/>
      <c r="L220" s="38">
        <v>1</v>
      </c>
      <c r="M220" s="110">
        <v>270</v>
      </c>
      <c r="N220" s="38"/>
      <c r="O220" s="110"/>
      <c r="P220" s="38"/>
      <c r="Q220" s="110"/>
      <c r="R220" s="38"/>
      <c r="S220" s="110"/>
      <c r="T220" s="38"/>
      <c r="U220" s="38"/>
      <c r="V220" s="109"/>
      <c r="W220" s="72"/>
      <c r="X220" s="81"/>
      <c r="Y220" s="20" t="s">
        <v>564</v>
      </c>
      <c r="Z220" s="48">
        <f t="shared" si="30"/>
        <v>0</v>
      </c>
    </row>
    <row r="221" spans="1:26" ht="84" customHeight="1">
      <c r="A221" s="632"/>
      <c r="B221" s="497" t="s">
        <v>374</v>
      </c>
      <c r="C221" s="552" t="s">
        <v>163</v>
      </c>
      <c r="D221" s="527" t="s">
        <v>526</v>
      </c>
      <c r="E221" s="110">
        <v>340</v>
      </c>
      <c r="F221" s="38">
        <v>1</v>
      </c>
      <c r="G221" s="230">
        <f aca="true" t="shared" si="37" ref="G221:G229">F221*E221</f>
        <v>340</v>
      </c>
      <c r="H221" s="242">
        <f aca="true" t="shared" si="38" ref="H221:H229">F221</f>
        <v>1</v>
      </c>
      <c r="I221" s="230">
        <f aca="true" t="shared" si="39" ref="I221:I229">G221</f>
        <v>340</v>
      </c>
      <c r="J221" s="38"/>
      <c r="K221" s="110"/>
      <c r="L221" s="38">
        <v>1</v>
      </c>
      <c r="M221" s="110">
        <v>340</v>
      </c>
      <c r="N221" s="38"/>
      <c r="O221" s="110"/>
      <c r="P221" s="38"/>
      <c r="Q221" s="110"/>
      <c r="R221" s="38"/>
      <c r="S221" s="110"/>
      <c r="T221" s="38"/>
      <c r="U221" s="38"/>
      <c r="V221" s="109"/>
      <c r="W221" s="72"/>
      <c r="X221" s="81"/>
      <c r="Y221" s="20" t="s">
        <v>565</v>
      </c>
      <c r="Z221" s="48">
        <f t="shared" si="30"/>
        <v>0</v>
      </c>
    </row>
    <row r="222" spans="1:26" ht="75" customHeight="1">
      <c r="A222" s="632"/>
      <c r="B222" s="497" t="s">
        <v>375</v>
      </c>
      <c r="C222" s="552" t="s">
        <v>164</v>
      </c>
      <c r="D222" s="527" t="s">
        <v>526</v>
      </c>
      <c r="E222" s="110">
        <v>250</v>
      </c>
      <c r="F222" s="38">
        <v>1</v>
      </c>
      <c r="G222" s="230">
        <f t="shared" si="37"/>
        <v>250</v>
      </c>
      <c r="H222" s="242">
        <f t="shared" si="38"/>
        <v>1</v>
      </c>
      <c r="I222" s="230">
        <f t="shared" si="39"/>
        <v>250</v>
      </c>
      <c r="J222" s="38"/>
      <c r="K222" s="110"/>
      <c r="L222" s="38">
        <v>1</v>
      </c>
      <c r="M222" s="110">
        <v>250</v>
      </c>
      <c r="N222" s="38"/>
      <c r="O222" s="110"/>
      <c r="P222" s="38"/>
      <c r="Q222" s="110"/>
      <c r="R222" s="38"/>
      <c r="S222" s="110"/>
      <c r="T222" s="38"/>
      <c r="U222" s="38"/>
      <c r="V222" s="109"/>
      <c r="W222" s="72"/>
      <c r="X222" s="81"/>
      <c r="Y222" s="20" t="s">
        <v>564</v>
      </c>
      <c r="Z222" s="48">
        <f t="shared" si="30"/>
        <v>0</v>
      </c>
    </row>
    <row r="223" spans="1:26" ht="80.25" customHeight="1">
      <c r="A223" s="632"/>
      <c r="B223" s="497" t="s">
        <v>376</v>
      </c>
      <c r="C223" s="552" t="s">
        <v>165</v>
      </c>
      <c r="D223" s="527" t="s">
        <v>526</v>
      </c>
      <c r="E223" s="110">
        <v>290</v>
      </c>
      <c r="F223" s="38">
        <v>1</v>
      </c>
      <c r="G223" s="230">
        <f t="shared" si="37"/>
        <v>290</v>
      </c>
      <c r="H223" s="242">
        <f t="shared" si="38"/>
        <v>1</v>
      </c>
      <c r="I223" s="230">
        <f t="shared" si="39"/>
        <v>290</v>
      </c>
      <c r="J223" s="38"/>
      <c r="K223" s="110"/>
      <c r="L223" s="38">
        <v>1</v>
      </c>
      <c r="M223" s="110">
        <v>290</v>
      </c>
      <c r="N223" s="38"/>
      <c r="O223" s="110"/>
      <c r="P223" s="38"/>
      <c r="Q223" s="110"/>
      <c r="R223" s="38"/>
      <c r="S223" s="110"/>
      <c r="T223" s="38"/>
      <c r="U223" s="38"/>
      <c r="V223" s="109"/>
      <c r="W223" s="72"/>
      <c r="X223" s="81"/>
      <c r="Y223" s="20" t="s">
        <v>564</v>
      </c>
      <c r="Z223" s="48">
        <f t="shared" si="30"/>
        <v>0</v>
      </c>
    </row>
    <row r="224" spans="1:26" ht="78.75" customHeight="1">
      <c r="A224" s="632"/>
      <c r="B224" s="497" t="s">
        <v>377</v>
      </c>
      <c r="C224" s="552" t="s">
        <v>166</v>
      </c>
      <c r="D224" s="527" t="s">
        <v>526</v>
      </c>
      <c r="E224" s="110">
        <v>310</v>
      </c>
      <c r="F224" s="38">
        <v>1</v>
      </c>
      <c r="G224" s="230">
        <f t="shared" si="37"/>
        <v>310</v>
      </c>
      <c r="H224" s="242">
        <f t="shared" si="38"/>
        <v>1</v>
      </c>
      <c r="I224" s="230">
        <f t="shared" si="39"/>
        <v>310</v>
      </c>
      <c r="J224" s="38"/>
      <c r="K224" s="110"/>
      <c r="L224" s="38">
        <v>1</v>
      </c>
      <c r="M224" s="110">
        <v>310</v>
      </c>
      <c r="N224" s="38"/>
      <c r="O224" s="110"/>
      <c r="P224" s="38"/>
      <c r="Q224" s="110"/>
      <c r="R224" s="38"/>
      <c r="S224" s="110"/>
      <c r="T224" s="38"/>
      <c r="U224" s="38"/>
      <c r="V224" s="109"/>
      <c r="W224" s="72"/>
      <c r="X224" s="81"/>
      <c r="Y224" s="20" t="s">
        <v>564</v>
      </c>
      <c r="Z224" s="48">
        <f t="shared" si="30"/>
        <v>0</v>
      </c>
    </row>
    <row r="225" spans="1:26" ht="75">
      <c r="A225" s="632"/>
      <c r="B225" s="497" t="s">
        <v>378</v>
      </c>
      <c r="C225" s="552" t="s">
        <v>3</v>
      </c>
      <c r="D225" s="527" t="s">
        <v>526</v>
      </c>
      <c r="E225" s="110">
        <v>340</v>
      </c>
      <c r="F225" s="38">
        <v>1</v>
      </c>
      <c r="G225" s="230">
        <f t="shared" si="37"/>
        <v>340</v>
      </c>
      <c r="H225" s="242">
        <f t="shared" si="38"/>
        <v>1</v>
      </c>
      <c r="I225" s="230">
        <f t="shared" si="39"/>
        <v>340</v>
      </c>
      <c r="J225" s="38"/>
      <c r="K225" s="110"/>
      <c r="L225" s="38">
        <v>1</v>
      </c>
      <c r="M225" s="110">
        <v>340</v>
      </c>
      <c r="N225" s="38"/>
      <c r="O225" s="110"/>
      <c r="P225" s="38"/>
      <c r="Q225" s="110"/>
      <c r="R225" s="38"/>
      <c r="S225" s="110"/>
      <c r="T225" s="38"/>
      <c r="U225" s="38"/>
      <c r="V225" s="109"/>
      <c r="W225" s="72"/>
      <c r="X225" s="81"/>
      <c r="Y225" s="20" t="s">
        <v>566</v>
      </c>
      <c r="Z225" s="48">
        <f t="shared" si="30"/>
        <v>0</v>
      </c>
    </row>
    <row r="226" spans="1:26" ht="75">
      <c r="A226" s="632"/>
      <c r="B226" s="497" t="s">
        <v>379</v>
      </c>
      <c r="C226" s="552" t="s">
        <v>4</v>
      </c>
      <c r="D226" s="527" t="s">
        <v>526</v>
      </c>
      <c r="E226" s="110">
        <v>325</v>
      </c>
      <c r="F226" s="38">
        <v>1</v>
      </c>
      <c r="G226" s="230">
        <f t="shared" si="37"/>
        <v>325</v>
      </c>
      <c r="H226" s="242">
        <f t="shared" si="38"/>
        <v>1</v>
      </c>
      <c r="I226" s="230">
        <f t="shared" si="39"/>
        <v>325</v>
      </c>
      <c r="J226" s="38"/>
      <c r="K226" s="110"/>
      <c r="L226" s="38">
        <v>1</v>
      </c>
      <c r="M226" s="110">
        <v>325</v>
      </c>
      <c r="N226" s="38"/>
      <c r="O226" s="110"/>
      <c r="P226" s="38"/>
      <c r="Q226" s="110"/>
      <c r="R226" s="38"/>
      <c r="S226" s="110"/>
      <c r="T226" s="38"/>
      <c r="U226" s="38"/>
      <c r="V226" s="109"/>
      <c r="W226" s="72"/>
      <c r="X226" s="81"/>
      <c r="Y226" s="20" t="s">
        <v>566</v>
      </c>
      <c r="Z226" s="48">
        <f t="shared" si="30"/>
        <v>0</v>
      </c>
    </row>
    <row r="227" spans="1:26" ht="99" customHeight="1">
      <c r="A227" s="632"/>
      <c r="B227" s="497" t="s">
        <v>380</v>
      </c>
      <c r="C227" s="552" t="s">
        <v>5</v>
      </c>
      <c r="D227" s="527" t="s">
        <v>526</v>
      </c>
      <c r="E227" s="110">
        <v>290</v>
      </c>
      <c r="F227" s="38">
        <v>1</v>
      </c>
      <c r="G227" s="230">
        <f t="shared" si="37"/>
        <v>290</v>
      </c>
      <c r="H227" s="242">
        <f t="shared" si="38"/>
        <v>1</v>
      </c>
      <c r="I227" s="230">
        <f t="shared" si="39"/>
        <v>290</v>
      </c>
      <c r="J227" s="38"/>
      <c r="K227" s="110"/>
      <c r="L227" s="38">
        <v>1</v>
      </c>
      <c r="M227" s="110">
        <v>290</v>
      </c>
      <c r="N227" s="38"/>
      <c r="O227" s="110"/>
      <c r="P227" s="38"/>
      <c r="Q227" s="110"/>
      <c r="R227" s="38"/>
      <c r="S227" s="110"/>
      <c r="T227" s="38"/>
      <c r="U227" s="38"/>
      <c r="V227" s="109"/>
      <c r="W227" s="72"/>
      <c r="X227" s="81"/>
      <c r="Y227" s="20" t="s">
        <v>564</v>
      </c>
      <c r="Z227" s="48">
        <f t="shared" si="30"/>
        <v>0</v>
      </c>
    </row>
    <row r="228" spans="1:26" ht="103.5" customHeight="1">
      <c r="A228" s="632"/>
      <c r="B228" s="497" t="s">
        <v>381</v>
      </c>
      <c r="C228" s="552" t="s">
        <v>6</v>
      </c>
      <c r="D228" s="527" t="s">
        <v>526</v>
      </c>
      <c r="E228" s="110">
        <v>190</v>
      </c>
      <c r="F228" s="38">
        <v>1</v>
      </c>
      <c r="G228" s="230">
        <f t="shared" si="37"/>
        <v>190</v>
      </c>
      <c r="H228" s="242">
        <f t="shared" si="38"/>
        <v>1</v>
      </c>
      <c r="I228" s="230">
        <f t="shared" si="39"/>
        <v>190</v>
      </c>
      <c r="J228" s="38"/>
      <c r="K228" s="110"/>
      <c r="L228" s="38">
        <v>1</v>
      </c>
      <c r="M228" s="110">
        <v>190</v>
      </c>
      <c r="N228" s="38"/>
      <c r="O228" s="110"/>
      <c r="P228" s="38"/>
      <c r="Q228" s="110"/>
      <c r="R228" s="38"/>
      <c r="S228" s="110"/>
      <c r="T228" s="38"/>
      <c r="U228" s="38"/>
      <c r="V228" s="109"/>
      <c r="W228" s="72"/>
      <c r="X228" s="81"/>
      <c r="Y228" s="20" t="s">
        <v>564</v>
      </c>
      <c r="Z228" s="48">
        <f t="shared" si="30"/>
        <v>0</v>
      </c>
    </row>
    <row r="229" spans="1:26" ht="88.5" customHeight="1">
      <c r="A229" s="632"/>
      <c r="B229" s="497" t="s">
        <v>382</v>
      </c>
      <c r="C229" s="552" t="s">
        <v>7</v>
      </c>
      <c r="D229" s="527" t="s">
        <v>526</v>
      </c>
      <c r="E229" s="110">
        <v>420</v>
      </c>
      <c r="F229" s="38">
        <v>1</v>
      </c>
      <c r="G229" s="230">
        <f t="shared" si="37"/>
        <v>420</v>
      </c>
      <c r="H229" s="242">
        <f t="shared" si="38"/>
        <v>1</v>
      </c>
      <c r="I229" s="230">
        <f t="shared" si="39"/>
        <v>420</v>
      </c>
      <c r="J229" s="38"/>
      <c r="K229" s="110"/>
      <c r="L229" s="38">
        <v>1</v>
      </c>
      <c r="M229" s="110">
        <v>420</v>
      </c>
      <c r="N229" s="38"/>
      <c r="O229" s="110"/>
      <c r="P229" s="38"/>
      <c r="Q229" s="110"/>
      <c r="R229" s="38"/>
      <c r="S229" s="110"/>
      <c r="T229" s="38"/>
      <c r="U229" s="38"/>
      <c r="V229" s="109"/>
      <c r="W229" s="72"/>
      <c r="X229" s="81"/>
      <c r="Y229" s="20" t="s">
        <v>564</v>
      </c>
      <c r="Z229" s="48">
        <f t="shared" si="30"/>
        <v>0</v>
      </c>
    </row>
    <row r="230" spans="1:26" s="190" customFormat="1" ht="24.75" customHeight="1">
      <c r="A230" s="632"/>
      <c r="B230" s="640" t="s">
        <v>473</v>
      </c>
      <c r="C230" s="640"/>
      <c r="D230" s="640"/>
      <c r="E230" s="640"/>
      <c r="F230" s="196"/>
      <c r="G230" s="203">
        <f>SUM(G219:G229)</f>
        <v>3175</v>
      </c>
      <c r="H230" s="196"/>
      <c r="I230" s="203">
        <f>SUM(I219:I229)</f>
        <v>3175</v>
      </c>
      <c r="J230" s="196"/>
      <c r="K230" s="203"/>
      <c r="L230" s="196"/>
      <c r="M230" s="203">
        <f>SUM(M219:M229)</f>
        <v>3175</v>
      </c>
      <c r="N230" s="196"/>
      <c r="O230" s="203">
        <f>SUM(O219:O229)</f>
        <v>0</v>
      </c>
      <c r="P230" s="196"/>
      <c r="Q230" s="203">
        <f>SUM(Q219:Q229)</f>
        <v>0</v>
      </c>
      <c r="R230" s="196"/>
      <c r="S230" s="203">
        <f>SUM(S219:S229)</f>
        <v>0</v>
      </c>
      <c r="T230" s="196"/>
      <c r="U230" s="196"/>
      <c r="V230" s="204"/>
      <c r="W230" s="205"/>
      <c r="X230" s="206"/>
      <c r="Y230" s="456"/>
      <c r="Z230" s="48">
        <f t="shared" si="30"/>
        <v>0</v>
      </c>
    </row>
    <row r="231" spans="1:26" s="224" customFormat="1" ht="24.75" customHeight="1">
      <c r="A231" s="635" t="s">
        <v>479</v>
      </c>
      <c r="B231" s="636"/>
      <c r="C231" s="636"/>
      <c r="D231" s="218"/>
      <c r="E231" s="219"/>
      <c r="F231" s="220"/>
      <c r="G231" s="219">
        <f>G218+G196+G135+G171+G153+G230</f>
        <v>45720.29</v>
      </c>
      <c r="H231" s="220"/>
      <c r="I231" s="219">
        <f>I218+I196+I135+I171+I153+I230</f>
        <v>45720.29</v>
      </c>
      <c r="J231" s="220"/>
      <c r="K231" s="219"/>
      <c r="L231" s="220"/>
      <c r="M231" s="219">
        <f>M218+M196+M135+M171+M153+M230</f>
        <v>3175</v>
      </c>
      <c r="N231" s="220"/>
      <c r="O231" s="219">
        <f>O218+O196+O135+O171+O153+O230</f>
        <v>21280</v>
      </c>
      <c r="P231" s="220"/>
      <c r="Q231" s="219">
        <f>Q218+Q196+Q135+Q171+Q153+Q230</f>
        <v>16411</v>
      </c>
      <c r="R231" s="220"/>
      <c r="S231" s="219">
        <f>S218+S196+S135+S171+S153+S230</f>
        <v>4854.289999999999</v>
      </c>
      <c r="T231" s="220"/>
      <c r="U231" s="220"/>
      <c r="V231" s="221"/>
      <c r="W231" s="222"/>
      <c r="X231" s="223"/>
      <c r="Y231" s="455"/>
      <c r="Z231" s="48">
        <f t="shared" si="30"/>
        <v>0</v>
      </c>
    </row>
    <row r="232" spans="1:26" s="290" customFormat="1" ht="38.25" customHeight="1" thickBot="1">
      <c r="A232" s="661" t="s">
        <v>458</v>
      </c>
      <c r="B232" s="662"/>
      <c r="C232" s="662"/>
      <c r="D232" s="662"/>
      <c r="E232" s="374"/>
      <c r="F232" s="373"/>
      <c r="G232" s="374">
        <f>SUM(G233:G238)</f>
        <v>338648.2419689</v>
      </c>
      <c r="H232" s="373"/>
      <c r="I232" s="374">
        <f>SUM(I233:I238)</f>
        <v>338648.2419689</v>
      </c>
      <c r="J232" s="373"/>
      <c r="K232" s="374"/>
      <c r="L232" s="373"/>
      <c r="M232" s="374">
        <f>SUM(M233:M238)</f>
        <v>47331.41584</v>
      </c>
      <c r="N232" s="373"/>
      <c r="O232" s="374">
        <f>SUM(O233:O238)</f>
        <v>85447.971</v>
      </c>
      <c r="P232" s="373"/>
      <c r="Q232" s="374">
        <f>SUM(Q233:Q238)</f>
        <v>99068.75852890001</v>
      </c>
      <c r="R232" s="373"/>
      <c r="S232" s="374">
        <f>SUM(S233:S238)</f>
        <v>106800.09659999999</v>
      </c>
      <c r="T232" s="373"/>
      <c r="U232" s="373"/>
      <c r="V232" s="375"/>
      <c r="W232" s="376"/>
      <c r="X232" s="402"/>
      <c r="Y232" s="466"/>
      <c r="Z232" s="289" t="b">
        <f>G12+G21+G25+G39+G64+G69+G81+G91+G231+G102=G232</f>
        <v>1</v>
      </c>
    </row>
    <row r="233" spans="1:26" s="295" customFormat="1" ht="24.75" customHeight="1" hidden="1">
      <c r="A233" s="695" t="s">
        <v>10</v>
      </c>
      <c r="B233" s="641" t="s">
        <v>598</v>
      </c>
      <c r="C233" s="641"/>
      <c r="D233" s="291"/>
      <c r="E233" s="244"/>
      <c r="F233" s="245"/>
      <c r="G233" s="244">
        <f>G24+G28+G44+G135+G94</f>
        <v>24340.8485289</v>
      </c>
      <c r="H233" s="245"/>
      <c r="I233" s="244">
        <f>I24+I28+I44+I135+I94</f>
        <v>24340.8485289</v>
      </c>
      <c r="J233" s="245"/>
      <c r="K233" s="244"/>
      <c r="L233" s="245"/>
      <c r="M233" s="244">
        <f>M24+M28+M44+M135+M94</f>
        <v>0</v>
      </c>
      <c r="N233" s="245"/>
      <c r="O233" s="244">
        <f>O24+O28+O44+O135+O94</f>
        <v>9900</v>
      </c>
      <c r="P233" s="245"/>
      <c r="Q233" s="244">
        <f>Q24+Q28+Q44+Q135+Q94</f>
        <v>12495.218528899997</v>
      </c>
      <c r="R233" s="245"/>
      <c r="S233" s="244">
        <f>S24+S28+S44+S135+S94</f>
        <v>1945.63</v>
      </c>
      <c r="T233" s="245"/>
      <c r="U233" s="245"/>
      <c r="V233" s="292"/>
      <c r="W233" s="293"/>
      <c r="X233" s="294"/>
      <c r="Y233" s="467"/>
      <c r="Z233" s="177">
        <f aca="true" t="shared" si="40" ref="Z233:Z296">G233-(M233+O233+Q233+S233)</f>
        <v>0</v>
      </c>
    </row>
    <row r="234" spans="1:26" s="295" customFormat="1" ht="24.75" customHeight="1" hidden="1">
      <c r="A234" s="695"/>
      <c r="B234" s="641" t="s">
        <v>594</v>
      </c>
      <c r="C234" s="641"/>
      <c r="D234" s="291"/>
      <c r="E234" s="244"/>
      <c r="F234" s="245"/>
      <c r="G234" s="244">
        <f>G17+G50+G75+G153</f>
        <v>51163.885599999994</v>
      </c>
      <c r="H234" s="245"/>
      <c r="I234" s="244">
        <f>I17+I50+I75+I153</f>
        <v>51163.885599999994</v>
      </c>
      <c r="J234" s="245"/>
      <c r="K234" s="244"/>
      <c r="L234" s="245"/>
      <c r="M234" s="244">
        <f>M17+M50+M75+M153</f>
        <v>14509.95</v>
      </c>
      <c r="N234" s="245"/>
      <c r="O234" s="244">
        <f>O17+O50+O75+O153</f>
        <v>4119.99</v>
      </c>
      <c r="P234" s="245"/>
      <c r="Q234" s="244">
        <f>Q17+Q50+Q75+Q153</f>
        <v>16746.52</v>
      </c>
      <c r="R234" s="245"/>
      <c r="S234" s="244">
        <f>S17+S50+S75+S153</f>
        <v>15787.425599999999</v>
      </c>
      <c r="T234" s="245"/>
      <c r="U234" s="245"/>
      <c r="V234" s="292"/>
      <c r="W234" s="293"/>
      <c r="X234" s="294"/>
      <c r="Y234" s="467"/>
      <c r="Z234" s="177">
        <f t="shared" si="40"/>
        <v>0</v>
      </c>
    </row>
    <row r="235" spans="1:26" s="295" customFormat="1" ht="24.75" customHeight="1" hidden="1">
      <c r="A235" s="695"/>
      <c r="B235" s="641" t="s">
        <v>595</v>
      </c>
      <c r="C235" s="641"/>
      <c r="D235" s="291"/>
      <c r="E235" s="244"/>
      <c r="F235" s="245"/>
      <c r="G235" s="244">
        <f>G171+G77+G96</f>
        <v>19090</v>
      </c>
      <c r="H235" s="245"/>
      <c r="I235" s="244">
        <f>I171+I77+I96</f>
        <v>19090</v>
      </c>
      <c r="J235" s="245"/>
      <c r="K235" s="244"/>
      <c r="L235" s="245"/>
      <c r="M235" s="244">
        <f>M171+M77+M96</f>
        <v>0</v>
      </c>
      <c r="N235" s="245"/>
      <c r="O235" s="244">
        <f>O171+O77+O96</f>
        <v>5795</v>
      </c>
      <c r="P235" s="245"/>
      <c r="Q235" s="244">
        <f>Q171+Q77+Q96</f>
        <v>4690</v>
      </c>
      <c r="R235" s="245"/>
      <c r="S235" s="244">
        <f>S171+S77+S96</f>
        <v>8605</v>
      </c>
      <c r="T235" s="245"/>
      <c r="U235" s="245"/>
      <c r="V235" s="292"/>
      <c r="W235" s="293"/>
      <c r="X235" s="294"/>
      <c r="Y235" s="467"/>
      <c r="Z235" s="177">
        <f t="shared" si="40"/>
        <v>0</v>
      </c>
    </row>
    <row r="236" spans="1:26" s="295" customFormat="1" ht="24.75" customHeight="1" hidden="1">
      <c r="A236" s="695"/>
      <c r="B236" s="641" t="s">
        <v>596</v>
      </c>
      <c r="C236" s="641"/>
      <c r="D236" s="291"/>
      <c r="E236" s="244"/>
      <c r="F236" s="245"/>
      <c r="G236" s="244">
        <f>G196+G31+G80+G85+G56+G98</f>
        <v>58560.74999999999</v>
      </c>
      <c r="H236" s="245"/>
      <c r="I236" s="244">
        <f>I196+I31+I80+I85+I56+I98</f>
        <v>58560.74999999999</v>
      </c>
      <c r="J236" s="245"/>
      <c r="K236" s="244"/>
      <c r="L236" s="245"/>
      <c r="M236" s="244">
        <f>M196+M31+M80+M85+M56+M98</f>
        <v>8653.92</v>
      </c>
      <c r="N236" s="245"/>
      <c r="O236" s="244">
        <f>O196+O31+O80+O85+O56+O98</f>
        <v>13746.869999999999</v>
      </c>
      <c r="P236" s="245"/>
      <c r="Q236" s="244">
        <f>Q196+Q31+Q80+Q85+Q56+Q98</f>
        <v>12625.05</v>
      </c>
      <c r="R236" s="245"/>
      <c r="S236" s="244">
        <f>S196+S31+S80+S85+S56+S98</f>
        <v>23534.91</v>
      </c>
      <c r="T236" s="245"/>
      <c r="U236" s="245"/>
      <c r="V236" s="292"/>
      <c r="W236" s="293"/>
      <c r="X236" s="294"/>
      <c r="Y236" s="467"/>
      <c r="Z236" s="177">
        <f t="shared" si="40"/>
        <v>0</v>
      </c>
    </row>
    <row r="237" spans="1:26" s="295" customFormat="1" ht="24.75" customHeight="1" hidden="1">
      <c r="A237" s="695"/>
      <c r="B237" s="641" t="s">
        <v>597</v>
      </c>
      <c r="C237" s="641"/>
      <c r="D237" s="291"/>
      <c r="E237" s="244"/>
      <c r="F237" s="245"/>
      <c r="G237" s="244">
        <f>G218+G90+G38+G9+G20+G68</f>
        <v>119727.85784</v>
      </c>
      <c r="H237" s="245"/>
      <c r="I237" s="244">
        <f>I218+I90+I38+I9+I20+I68</f>
        <v>119727.85784</v>
      </c>
      <c r="J237" s="245"/>
      <c r="K237" s="244"/>
      <c r="L237" s="245"/>
      <c r="M237" s="244">
        <f>M218+M90+M38+M9+M20+M68</f>
        <v>17992.54584</v>
      </c>
      <c r="N237" s="245"/>
      <c r="O237" s="244">
        <f>O218+O90+O38+O9+O20+O68</f>
        <v>30546.870000000003</v>
      </c>
      <c r="P237" s="245"/>
      <c r="Q237" s="244">
        <f>Q218+Q90+Q38+Q9+Q20+Q68</f>
        <v>29665.536</v>
      </c>
      <c r="R237" s="245"/>
      <c r="S237" s="244">
        <f>S218+S90+S38+S9+S20+S68</f>
        <v>41522.906</v>
      </c>
      <c r="T237" s="245"/>
      <c r="U237" s="245"/>
      <c r="V237" s="292"/>
      <c r="W237" s="293"/>
      <c r="X237" s="294"/>
      <c r="Y237" s="467"/>
      <c r="Z237" s="177">
        <f t="shared" si="40"/>
        <v>0</v>
      </c>
    </row>
    <row r="238" spans="1:26" s="295" customFormat="1" ht="24.75" customHeight="1" hidden="1" thickBot="1">
      <c r="A238" s="695"/>
      <c r="B238" s="641" t="s">
        <v>599</v>
      </c>
      <c r="C238" s="641"/>
      <c r="D238" s="291"/>
      <c r="E238" s="244"/>
      <c r="F238" s="245"/>
      <c r="G238" s="244">
        <f>G63+G230+G101+G11</f>
        <v>65764.90000000001</v>
      </c>
      <c r="H238" s="245"/>
      <c r="I238" s="244">
        <f>I63+I230+I101+I11</f>
        <v>65764.90000000001</v>
      </c>
      <c r="J238" s="245"/>
      <c r="K238" s="244"/>
      <c r="L238" s="245"/>
      <c r="M238" s="244">
        <f>M63+M230+M101+M11</f>
        <v>6175</v>
      </c>
      <c r="N238" s="245"/>
      <c r="O238" s="244">
        <f>O63+O230+O101+O11</f>
        <v>21339.241</v>
      </c>
      <c r="P238" s="245"/>
      <c r="Q238" s="244">
        <f>Q63+Q230+Q101+Q11</f>
        <v>22846.434</v>
      </c>
      <c r="R238" s="245"/>
      <c r="S238" s="244">
        <f>S63+S230+S101+S11</f>
        <v>15404.224999999999</v>
      </c>
      <c r="T238" s="245"/>
      <c r="U238" s="245"/>
      <c r="V238" s="292"/>
      <c r="W238" s="293"/>
      <c r="X238" s="294"/>
      <c r="Y238" s="467"/>
      <c r="Z238" s="177">
        <f t="shared" si="40"/>
        <v>0</v>
      </c>
    </row>
    <row r="239" spans="1:26" ht="24.75" customHeight="1">
      <c r="A239" s="645" t="s">
        <v>530</v>
      </c>
      <c r="B239" s="648"/>
      <c r="C239" s="648"/>
      <c r="D239" s="648"/>
      <c r="E239" s="648"/>
      <c r="F239" s="648"/>
      <c r="G239" s="648"/>
      <c r="H239" s="648"/>
      <c r="I239" s="648"/>
      <c r="J239" s="648"/>
      <c r="K239" s="648"/>
      <c r="L239" s="648"/>
      <c r="M239" s="648"/>
      <c r="N239" s="648"/>
      <c r="O239" s="648"/>
      <c r="P239" s="648"/>
      <c r="Q239" s="648"/>
      <c r="R239" s="648"/>
      <c r="S239" s="648"/>
      <c r="T239" s="648"/>
      <c r="U239" s="648"/>
      <c r="V239" s="648"/>
      <c r="W239" s="648"/>
      <c r="X239" s="649"/>
      <c r="Y239" s="8"/>
      <c r="Z239" s="177">
        <f t="shared" si="40"/>
        <v>0</v>
      </c>
    </row>
    <row r="240" spans="1:26" ht="20.25">
      <c r="A240" s="632" t="s">
        <v>24</v>
      </c>
      <c r="B240" s="72" t="s">
        <v>482</v>
      </c>
      <c r="C240" s="553" t="s">
        <v>33</v>
      </c>
      <c r="D240" s="554" t="s">
        <v>526</v>
      </c>
      <c r="E240" s="555">
        <v>158.625</v>
      </c>
      <c r="F240" s="556">
        <v>9</v>
      </c>
      <c r="G240" s="230">
        <f aca="true" t="shared" si="41" ref="G240:G246">F240*E240</f>
        <v>1427.625</v>
      </c>
      <c r="H240" s="242">
        <f aca="true" t="shared" si="42" ref="H240:I242">F240</f>
        <v>9</v>
      </c>
      <c r="I240" s="230">
        <f t="shared" si="42"/>
        <v>1427.625</v>
      </c>
      <c r="J240" s="377"/>
      <c r="K240" s="378"/>
      <c r="L240" s="150"/>
      <c r="M240" s="110"/>
      <c r="N240" s="38"/>
      <c r="O240" s="110"/>
      <c r="P240" s="38"/>
      <c r="Q240" s="110"/>
      <c r="R240" s="38">
        <v>9</v>
      </c>
      <c r="S240" s="110">
        <v>1427.625</v>
      </c>
      <c r="T240" s="38"/>
      <c r="U240" s="38"/>
      <c r="V240" s="38"/>
      <c r="W240" s="72"/>
      <c r="X240" s="81"/>
      <c r="Y240" s="20"/>
      <c r="Z240" s="177">
        <f t="shared" si="40"/>
        <v>0</v>
      </c>
    </row>
    <row r="241" spans="1:26" ht="20.25">
      <c r="A241" s="632"/>
      <c r="B241" s="72" t="s">
        <v>483</v>
      </c>
      <c r="C241" s="557" t="s">
        <v>34</v>
      </c>
      <c r="D241" s="554" t="s">
        <v>526</v>
      </c>
      <c r="E241" s="555">
        <v>13.578</v>
      </c>
      <c r="F241" s="556">
        <v>9</v>
      </c>
      <c r="G241" s="230">
        <f t="shared" si="41"/>
        <v>122.202</v>
      </c>
      <c r="H241" s="242">
        <f t="shared" si="42"/>
        <v>9</v>
      </c>
      <c r="I241" s="230">
        <f t="shared" si="42"/>
        <v>122.202</v>
      </c>
      <c r="J241" s="377"/>
      <c r="K241" s="378"/>
      <c r="L241" s="150"/>
      <c r="M241" s="110"/>
      <c r="N241" s="38"/>
      <c r="O241" s="110"/>
      <c r="P241" s="38"/>
      <c r="Q241" s="110"/>
      <c r="R241" s="38">
        <v>9</v>
      </c>
      <c r="S241" s="110">
        <v>122.202</v>
      </c>
      <c r="T241" s="38"/>
      <c r="U241" s="38"/>
      <c r="V241" s="38"/>
      <c r="W241" s="72"/>
      <c r="X241" s="81"/>
      <c r="Y241" s="20"/>
      <c r="Z241" s="177">
        <f t="shared" si="40"/>
        <v>0</v>
      </c>
    </row>
    <row r="242" spans="1:26" ht="20.25">
      <c r="A242" s="632"/>
      <c r="B242" s="72" t="s">
        <v>484</v>
      </c>
      <c r="C242" s="557" t="s">
        <v>35</v>
      </c>
      <c r="D242" s="554" t="s">
        <v>526</v>
      </c>
      <c r="E242" s="555">
        <v>0.3755</v>
      </c>
      <c r="F242" s="556">
        <v>261</v>
      </c>
      <c r="G242" s="230">
        <f t="shared" si="41"/>
        <v>98.0055</v>
      </c>
      <c r="H242" s="242">
        <f t="shared" si="42"/>
        <v>261</v>
      </c>
      <c r="I242" s="230">
        <f t="shared" si="42"/>
        <v>98.0055</v>
      </c>
      <c r="J242" s="377"/>
      <c r="K242" s="378"/>
      <c r="L242" s="150"/>
      <c r="M242" s="110"/>
      <c r="N242" s="38"/>
      <c r="O242" s="110"/>
      <c r="P242" s="38"/>
      <c r="Q242" s="110"/>
      <c r="R242" s="38">
        <v>261</v>
      </c>
      <c r="S242" s="110">
        <v>98.0055</v>
      </c>
      <c r="T242" s="38"/>
      <c r="U242" s="38"/>
      <c r="V242" s="38"/>
      <c r="W242" s="72"/>
      <c r="X242" s="81"/>
      <c r="Y242" s="20"/>
      <c r="Z242" s="177">
        <f t="shared" si="40"/>
        <v>0</v>
      </c>
    </row>
    <row r="243" spans="1:26" ht="20.25">
      <c r="A243" s="632"/>
      <c r="B243" s="72" t="s">
        <v>448</v>
      </c>
      <c r="C243" s="558" t="s">
        <v>36</v>
      </c>
      <c r="D243" s="554" t="s">
        <v>526</v>
      </c>
      <c r="E243" s="555">
        <v>2.93</v>
      </c>
      <c r="F243" s="556">
        <v>10</v>
      </c>
      <c r="G243" s="230">
        <f t="shared" si="41"/>
        <v>29.3</v>
      </c>
      <c r="H243" s="242">
        <f aca="true" t="shared" si="43" ref="H243:I247">F243</f>
        <v>10</v>
      </c>
      <c r="I243" s="230">
        <f t="shared" si="43"/>
        <v>29.3</v>
      </c>
      <c r="J243" s="377"/>
      <c r="K243" s="378"/>
      <c r="L243" s="150"/>
      <c r="M243" s="110"/>
      <c r="N243" s="38"/>
      <c r="O243" s="110"/>
      <c r="P243" s="38"/>
      <c r="Q243" s="110"/>
      <c r="R243" s="38">
        <v>10</v>
      </c>
      <c r="S243" s="110">
        <v>29.3</v>
      </c>
      <c r="T243" s="38"/>
      <c r="U243" s="38"/>
      <c r="V243" s="38"/>
      <c r="W243" s="72"/>
      <c r="X243" s="81"/>
      <c r="Y243" s="20"/>
      <c r="Z243" s="177">
        <f t="shared" si="40"/>
        <v>0</v>
      </c>
    </row>
    <row r="244" spans="1:26" ht="20.25">
      <c r="A244" s="632"/>
      <c r="B244" s="72" t="s">
        <v>493</v>
      </c>
      <c r="C244" s="557" t="s">
        <v>37</v>
      </c>
      <c r="D244" s="554" t="s">
        <v>526</v>
      </c>
      <c r="E244" s="555">
        <v>0.672</v>
      </c>
      <c r="F244" s="556">
        <v>400</v>
      </c>
      <c r="G244" s="230">
        <f t="shared" si="41"/>
        <v>268.8</v>
      </c>
      <c r="H244" s="242">
        <f t="shared" si="43"/>
        <v>400</v>
      </c>
      <c r="I244" s="230">
        <f t="shared" si="43"/>
        <v>268.8</v>
      </c>
      <c r="J244" s="377"/>
      <c r="K244" s="378"/>
      <c r="L244" s="150"/>
      <c r="M244" s="110"/>
      <c r="N244" s="38"/>
      <c r="O244" s="110"/>
      <c r="P244" s="38"/>
      <c r="Q244" s="110"/>
      <c r="R244" s="38">
        <v>400</v>
      </c>
      <c r="S244" s="110">
        <v>268.8</v>
      </c>
      <c r="T244" s="38"/>
      <c r="U244" s="38"/>
      <c r="V244" s="38"/>
      <c r="W244" s="72"/>
      <c r="X244" s="81"/>
      <c r="Y244" s="20"/>
      <c r="Z244" s="177">
        <f t="shared" si="40"/>
        <v>0</v>
      </c>
    </row>
    <row r="245" spans="1:26" ht="31.5">
      <c r="A245" s="632"/>
      <c r="B245" s="72" t="s">
        <v>494</v>
      </c>
      <c r="C245" s="557" t="s">
        <v>38</v>
      </c>
      <c r="D245" s="554" t="s">
        <v>526</v>
      </c>
      <c r="E245" s="555">
        <v>63</v>
      </c>
      <c r="F245" s="556">
        <v>1</v>
      </c>
      <c r="G245" s="230">
        <f t="shared" si="41"/>
        <v>63</v>
      </c>
      <c r="H245" s="242">
        <f t="shared" si="43"/>
        <v>1</v>
      </c>
      <c r="I245" s="230">
        <f t="shared" si="43"/>
        <v>63</v>
      </c>
      <c r="J245" s="377"/>
      <c r="K245" s="378"/>
      <c r="L245" s="150"/>
      <c r="M245" s="110"/>
      <c r="N245" s="38"/>
      <c r="O245" s="110"/>
      <c r="P245" s="38"/>
      <c r="Q245" s="110"/>
      <c r="R245" s="38">
        <v>1</v>
      </c>
      <c r="S245" s="110">
        <v>63</v>
      </c>
      <c r="T245" s="38"/>
      <c r="U245" s="38"/>
      <c r="V245" s="38"/>
      <c r="W245" s="72"/>
      <c r="X245" s="81"/>
      <c r="Y245" s="20"/>
      <c r="Z245" s="177">
        <f t="shared" si="40"/>
        <v>0</v>
      </c>
    </row>
    <row r="246" spans="1:26" ht="47.25">
      <c r="A246" s="632"/>
      <c r="B246" s="72" t="s">
        <v>331</v>
      </c>
      <c r="C246" s="559" t="s">
        <v>332</v>
      </c>
      <c r="D246" s="554" t="s">
        <v>333</v>
      </c>
      <c r="E246" s="139">
        <v>378</v>
      </c>
      <c r="F246" s="543">
        <v>5</v>
      </c>
      <c r="G246" s="230">
        <f t="shared" si="41"/>
        <v>1890</v>
      </c>
      <c r="H246" s="242">
        <f t="shared" si="43"/>
        <v>5</v>
      </c>
      <c r="I246" s="230">
        <f t="shared" si="43"/>
        <v>1890</v>
      </c>
      <c r="J246" s="377"/>
      <c r="K246" s="378"/>
      <c r="L246" s="32"/>
      <c r="M246" s="110"/>
      <c r="N246" s="38"/>
      <c r="O246" s="110"/>
      <c r="P246" s="38"/>
      <c r="Q246" s="110"/>
      <c r="R246" s="38">
        <v>5</v>
      </c>
      <c r="S246" s="110">
        <v>1890</v>
      </c>
      <c r="T246" s="38"/>
      <c r="U246" s="38"/>
      <c r="V246" s="38"/>
      <c r="W246" s="72"/>
      <c r="X246" s="81"/>
      <c r="Y246" s="20"/>
      <c r="Z246" s="177">
        <f t="shared" si="40"/>
        <v>0</v>
      </c>
    </row>
    <row r="247" spans="1:26" s="190" customFormat="1" ht="15" customHeight="1">
      <c r="A247" s="632"/>
      <c r="B247" s="660" t="s">
        <v>452</v>
      </c>
      <c r="C247" s="660"/>
      <c r="D247" s="660"/>
      <c r="E247" s="660"/>
      <c r="F247" s="196"/>
      <c r="G247" s="203">
        <f>SUM(G240:G246)</f>
        <v>3898.9325</v>
      </c>
      <c r="H247" s="196"/>
      <c r="I247" s="203">
        <f t="shared" si="43"/>
        <v>3898.9325</v>
      </c>
      <c r="J247" s="196"/>
      <c r="K247" s="203"/>
      <c r="L247" s="196"/>
      <c r="M247" s="203">
        <f>SUM(M240:M246)</f>
        <v>0</v>
      </c>
      <c r="N247" s="196"/>
      <c r="O247" s="203">
        <f>SUM(O240:O246)</f>
        <v>0</v>
      </c>
      <c r="P247" s="196"/>
      <c r="Q247" s="203">
        <f>SUM(Q240:Q246)</f>
        <v>0</v>
      </c>
      <c r="R247" s="196"/>
      <c r="S247" s="203">
        <f>SUM(S240:S246)</f>
        <v>3898.9325</v>
      </c>
      <c r="T247" s="196"/>
      <c r="U247" s="196"/>
      <c r="V247" s="196"/>
      <c r="W247" s="205"/>
      <c r="X247" s="206"/>
      <c r="Y247" s="456"/>
      <c r="Z247" s="177">
        <f t="shared" si="40"/>
        <v>0</v>
      </c>
    </row>
    <row r="248" spans="1:26" ht="87.75" customHeight="1">
      <c r="A248" s="632" t="s">
        <v>56</v>
      </c>
      <c r="B248" s="72" t="s">
        <v>495</v>
      </c>
      <c r="C248" s="560" t="s">
        <v>63</v>
      </c>
      <c r="D248" s="145" t="s">
        <v>461</v>
      </c>
      <c r="E248" s="504">
        <v>2137.039</v>
      </c>
      <c r="F248" s="38">
        <v>4</v>
      </c>
      <c r="G248" s="230">
        <f aca="true" t="shared" si="44" ref="G248:G257">F248*E248</f>
        <v>8548.156</v>
      </c>
      <c r="H248" s="242">
        <f>F248</f>
        <v>4</v>
      </c>
      <c r="I248" s="230">
        <f>G248</f>
        <v>8548.156</v>
      </c>
      <c r="J248" s="377"/>
      <c r="K248" s="378"/>
      <c r="L248" s="38"/>
      <c r="M248" s="110"/>
      <c r="N248" s="38">
        <v>4</v>
      </c>
      <c r="O248" s="110">
        <v>8548.156</v>
      </c>
      <c r="P248" s="38"/>
      <c r="Q248" s="110"/>
      <c r="R248" s="38"/>
      <c r="S248" s="110"/>
      <c r="T248" s="38"/>
      <c r="U248" s="38"/>
      <c r="V248" s="38"/>
      <c r="W248" s="72"/>
      <c r="X248" s="81"/>
      <c r="Y248" s="20"/>
      <c r="Z248" s="177">
        <f t="shared" si="40"/>
        <v>0</v>
      </c>
    </row>
    <row r="249" spans="1:26" ht="63">
      <c r="A249" s="632"/>
      <c r="B249" s="72" t="s">
        <v>496</v>
      </c>
      <c r="C249" s="560" t="s">
        <v>294</v>
      </c>
      <c r="D249" s="145" t="s">
        <v>461</v>
      </c>
      <c r="E249" s="504">
        <v>197.865</v>
      </c>
      <c r="F249" s="23">
        <v>2</v>
      </c>
      <c r="G249" s="230">
        <f t="shared" si="44"/>
        <v>395.73</v>
      </c>
      <c r="H249" s="242">
        <f aca="true" t="shared" si="45" ref="H249:I258">F249</f>
        <v>2</v>
      </c>
      <c r="I249" s="230">
        <f t="shared" si="45"/>
        <v>395.73</v>
      </c>
      <c r="J249" s="23"/>
      <c r="K249" s="113"/>
      <c r="L249" s="23"/>
      <c r="M249" s="113"/>
      <c r="N249" s="23">
        <v>2</v>
      </c>
      <c r="O249" s="113">
        <v>395.73</v>
      </c>
      <c r="P249" s="23"/>
      <c r="Q249" s="113"/>
      <c r="R249" s="22"/>
      <c r="S249" s="113"/>
      <c r="T249" s="38"/>
      <c r="U249" s="22"/>
      <c r="V249" s="38"/>
      <c r="W249" s="72"/>
      <c r="X249" s="84"/>
      <c r="Y249" s="468"/>
      <c r="Z249" s="177">
        <f t="shared" si="40"/>
        <v>0</v>
      </c>
    </row>
    <row r="250" spans="1:26" ht="31.5">
      <c r="A250" s="632"/>
      <c r="B250" s="72" t="s">
        <v>497</v>
      </c>
      <c r="C250" s="560" t="s">
        <v>64</v>
      </c>
      <c r="D250" s="145" t="s">
        <v>526</v>
      </c>
      <c r="E250" s="504">
        <v>0.1188</v>
      </c>
      <c r="F250" s="23">
        <v>450</v>
      </c>
      <c r="G250" s="230">
        <f t="shared" si="44"/>
        <v>53.46</v>
      </c>
      <c r="H250" s="242">
        <f t="shared" si="45"/>
        <v>450</v>
      </c>
      <c r="I250" s="230">
        <f t="shared" si="45"/>
        <v>53.46</v>
      </c>
      <c r="J250" s="23"/>
      <c r="K250" s="113"/>
      <c r="L250" s="23"/>
      <c r="M250" s="113"/>
      <c r="N250" s="23">
        <v>450</v>
      </c>
      <c r="O250" s="113">
        <v>53.46</v>
      </c>
      <c r="P250" s="23"/>
      <c r="Q250" s="113"/>
      <c r="R250" s="22"/>
      <c r="S250" s="113"/>
      <c r="T250" s="38"/>
      <c r="U250" s="22"/>
      <c r="V250" s="38"/>
      <c r="W250" s="72"/>
      <c r="X250" s="29"/>
      <c r="Y250" s="468"/>
      <c r="Z250" s="177">
        <f t="shared" si="40"/>
        <v>0</v>
      </c>
    </row>
    <row r="251" spans="1:26" ht="31.5">
      <c r="A251" s="632"/>
      <c r="B251" s="72" t="s">
        <v>498</v>
      </c>
      <c r="C251" s="560" t="s">
        <v>65</v>
      </c>
      <c r="D251" s="145" t="s">
        <v>526</v>
      </c>
      <c r="E251" s="504">
        <v>0.264</v>
      </c>
      <c r="F251" s="40">
        <v>52</v>
      </c>
      <c r="G251" s="230">
        <f t="shared" si="44"/>
        <v>13.728000000000002</v>
      </c>
      <c r="H251" s="242">
        <f t="shared" si="45"/>
        <v>52</v>
      </c>
      <c r="I251" s="230">
        <f t="shared" si="45"/>
        <v>13.728000000000002</v>
      </c>
      <c r="J251" s="15"/>
      <c r="K251" s="14"/>
      <c r="L251" s="40"/>
      <c r="M251" s="14"/>
      <c r="N251" s="40">
        <v>52</v>
      </c>
      <c r="O251" s="14">
        <v>13.728000000000002</v>
      </c>
      <c r="P251" s="11"/>
      <c r="Q251" s="18"/>
      <c r="R251" s="16"/>
      <c r="S251" s="18"/>
      <c r="T251" s="38"/>
      <c r="U251" s="16"/>
      <c r="V251" s="38"/>
      <c r="W251" s="72"/>
      <c r="X251" s="29"/>
      <c r="Y251" s="468"/>
      <c r="Z251" s="177">
        <f t="shared" si="40"/>
        <v>0</v>
      </c>
    </row>
    <row r="252" spans="1:26" ht="76.5" customHeight="1">
      <c r="A252" s="632"/>
      <c r="B252" s="72" t="s">
        <v>499</v>
      </c>
      <c r="C252" s="561" t="s">
        <v>66</v>
      </c>
      <c r="D252" s="145" t="s">
        <v>526</v>
      </c>
      <c r="E252" s="504">
        <v>1.567</v>
      </c>
      <c r="F252" s="40">
        <v>150</v>
      </c>
      <c r="G252" s="230">
        <f t="shared" si="44"/>
        <v>235.04999999999998</v>
      </c>
      <c r="H252" s="242">
        <f t="shared" si="45"/>
        <v>150</v>
      </c>
      <c r="I252" s="230">
        <f t="shared" si="45"/>
        <v>235.04999999999998</v>
      </c>
      <c r="J252" s="15"/>
      <c r="K252" s="14"/>
      <c r="L252" s="23"/>
      <c r="M252" s="14"/>
      <c r="N252" s="23">
        <v>150</v>
      </c>
      <c r="O252" s="14">
        <v>235.05</v>
      </c>
      <c r="P252" s="23"/>
      <c r="Q252" s="18"/>
      <c r="R252" s="16"/>
      <c r="S252" s="18"/>
      <c r="T252" s="38"/>
      <c r="U252" s="16"/>
      <c r="V252" s="107"/>
      <c r="W252" s="72"/>
      <c r="X252" s="29"/>
      <c r="Y252" s="468"/>
      <c r="Z252" s="177">
        <f t="shared" si="40"/>
        <v>0</v>
      </c>
    </row>
    <row r="253" spans="1:26" ht="48.75" customHeight="1">
      <c r="A253" s="632"/>
      <c r="B253" s="72" t="s">
        <v>449</v>
      </c>
      <c r="C253" s="561" t="s">
        <v>287</v>
      </c>
      <c r="D253" s="145" t="s">
        <v>526</v>
      </c>
      <c r="E253" s="504">
        <v>1.013</v>
      </c>
      <c r="F253" s="38">
        <v>100</v>
      </c>
      <c r="G253" s="230">
        <f t="shared" si="44"/>
        <v>101.29999999999998</v>
      </c>
      <c r="H253" s="242">
        <f t="shared" si="45"/>
        <v>100</v>
      </c>
      <c r="I253" s="230">
        <f t="shared" si="45"/>
        <v>101.29999999999998</v>
      </c>
      <c r="J253" s="377"/>
      <c r="K253" s="378"/>
      <c r="L253" s="38"/>
      <c r="M253" s="110"/>
      <c r="N253" s="38">
        <v>100</v>
      </c>
      <c r="O253" s="110">
        <v>101.3</v>
      </c>
      <c r="P253" s="38"/>
      <c r="Q253" s="110"/>
      <c r="R253" s="38"/>
      <c r="S253" s="110"/>
      <c r="T253" s="38"/>
      <c r="U253" s="38"/>
      <c r="V253" s="38"/>
      <c r="W253" s="358"/>
      <c r="X253" s="81"/>
      <c r="Y253" s="20"/>
      <c r="Z253" s="177">
        <f t="shared" si="40"/>
        <v>0</v>
      </c>
    </row>
    <row r="254" spans="1:26" ht="45">
      <c r="A254" s="632"/>
      <c r="B254" s="72" t="s">
        <v>450</v>
      </c>
      <c r="C254" s="561" t="s">
        <v>288</v>
      </c>
      <c r="D254" s="145" t="s">
        <v>526</v>
      </c>
      <c r="E254" s="504">
        <v>0.285</v>
      </c>
      <c r="F254" s="23">
        <v>100</v>
      </c>
      <c r="G254" s="230">
        <f t="shared" si="44"/>
        <v>28.499999999999996</v>
      </c>
      <c r="H254" s="242">
        <f t="shared" si="45"/>
        <v>100</v>
      </c>
      <c r="I254" s="230">
        <f t="shared" si="45"/>
        <v>28.499999999999996</v>
      </c>
      <c r="J254" s="23"/>
      <c r="K254" s="113"/>
      <c r="L254" s="23"/>
      <c r="M254" s="113"/>
      <c r="N254" s="23">
        <v>100</v>
      </c>
      <c r="O254" s="113">
        <v>28.5</v>
      </c>
      <c r="P254" s="23"/>
      <c r="Q254" s="113"/>
      <c r="R254" s="23"/>
      <c r="S254" s="113"/>
      <c r="T254" s="38"/>
      <c r="U254" s="22"/>
      <c r="V254" s="38"/>
      <c r="W254" s="358"/>
      <c r="X254" s="84"/>
      <c r="Y254" s="468"/>
      <c r="Z254" s="177">
        <f t="shared" si="40"/>
        <v>0</v>
      </c>
    </row>
    <row r="255" spans="1:26" ht="31.5">
      <c r="A255" s="632"/>
      <c r="B255" s="72" t="s">
        <v>451</v>
      </c>
      <c r="C255" s="560" t="s">
        <v>295</v>
      </c>
      <c r="D255" s="145" t="s">
        <v>526</v>
      </c>
      <c r="E255" s="504">
        <v>8.6716667</v>
      </c>
      <c r="F255" s="23">
        <v>12</v>
      </c>
      <c r="G255" s="230">
        <f>F255*E255</f>
        <v>104.06000039999999</v>
      </c>
      <c r="H255" s="242">
        <f>F255</f>
        <v>12</v>
      </c>
      <c r="I255" s="230">
        <f>G255</f>
        <v>104.06000039999999</v>
      </c>
      <c r="J255" s="23"/>
      <c r="K255" s="113"/>
      <c r="L255" s="23"/>
      <c r="M255" s="113"/>
      <c r="N255" s="23">
        <v>12</v>
      </c>
      <c r="O255" s="113">
        <v>104.06000039999999</v>
      </c>
      <c r="P255" s="23"/>
      <c r="Q255" s="113"/>
      <c r="R255" s="23"/>
      <c r="S255" s="113"/>
      <c r="T255" s="38"/>
      <c r="U255" s="22"/>
      <c r="V255" s="38"/>
      <c r="W255" s="358"/>
      <c r="X255" s="84"/>
      <c r="Y255" s="468"/>
      <c r="Z255" s="177">
        <f t="shared" si="40"/>
        <v>0</v>
      </c>
    </row>
    <row r="256" spans="1:26" ht="31.5">
      <c r="A256" s="632"/>
      <c r="B256" s="72" t="s">
        <v>257</v>
      </c>
      <c r="C256" s="560" t="s">
        <v>445</v>
      </c>
      <c r="D256" s="145" t="s">
        <v>526</v>
      </c>
      <c r="E256" s="504">
        <v>115</v>
      </c>
      <c r="F256" s="23">
        <v>36</v>
      </c>
      <c r="G256" s="230">
        <f>F256*E256</f>
        <v>4140</v>
      </c>
      <c r="H256" s="242">
        <f>F256</f>
        <v>36</v>
      </c>
      <c r="I256" s="230">
        <f>G256</f>
        <v>4140</v>
      </c>
      <c r="J256" s="23"/>
      <c r="K256" s="113"/>
      <c r="L256" s="23"/>
      <c r="M256" s="113"/>
      <c r="N256" s="23">
        <v>36</v>
      </c>
      <c r="O256" s="113">
        <v>4140</v>
      </c>
      <c r="P256" s="23"/>
      <c r="Q256" s="113"/>
      <c r="R256" s="23"/>
      <c r="S256" s="113"/>
      <c r="T256" s="38"/>
      <c r="U256" s="22"/>
      <c r="V256" s="38"/>
      <c r="W256" s="358"/>
      <c r="X256" s="84"/>
      <c r="Y256" s="468"/>
      <c r="Z256" s="177">
        <f t="shared" si="40"/>
        <v>0</v>
      </c>
    </row>
    <row r="257" spans="1:26" ht="31.5">
      <c r="A257" s="632"/>
      <c r="B257" s="72" t="s">
        <v>258</v>
      </c>
      <c r="C257" s="560" t="s">
        <v>446</v>
      </c>
      <c r="D257" s="145" t="s">
        <v>526</v>
      </c>
      <c r="E257" s="504">
        <v>115</v>
      </c>
      <c r="F257" s="23">
        <v>12</v>
      </c>
      <c r="G257" s="230">
        <f t="shared" si="44"/>
        <v>1380</v>
      </c>
      <c r="H257" s="242">
        <f t="shared" si="45"/>
        <v>12</v>
      </c>
      <c r="I257" s="230">
        <f t="shared" si="45"/>
        <v>1380</v>
      </c>
      <c r="J257" s="23"/>
      <c r="K257" s="113"/>
      <c r="L257" s="23"/>
      <c r="M257" s="113"/>
      <c r="N257" s="23">
        <v>12</v>
      </c>
      <c r="O257" s="113">
        <v>1380</v>
      </c>
      <c r="P257" s="23"/>
      <c r="Q257" s="113"/>
      <c r="R257" s="22"/>
      <c r="S257" s="113"/>
      <c r="T257" s="38"/>
      <c r="U257" s="22"/>
      <c r="V257" s="38"/>
      <c r="W257" s="358"/>
      <c r="X257" s="84"/>
      <c r="Y257" s="468"/>
      <c r="Z257" s="177">
        <f t="shared" si="40"/>
        <v>0</v>
      </c>
    </row>
    <row r="258" spans="1:26" s="178" customFormat="1" ht="19.5" customHeight="1">
      <c r="A258" s="632"/>
      <c r="B258" s="642" t="s">
        <v>457</v>
      </c>
      <c r="C258" s="642"/>
      <c r="D258" s="642"/>
      <c r="E258" s="642"/>
      <c r="F258" s="191"/>
      <c r="G258" s="246">
        <f>SUM(G248:G257)</f>
        <v>14999.984000399998</v>
      </c>
      <c r="H258" s="247"/>
      <c r="I258" s="246">
        <f t="shared" si="45"/>
        <v>14999.984000399998</v>
      </c>
      <c r="J258" s="247"/>
      <c r="K258" s="246"/>
      <c r="L258" s="247"/>
      <c r="M258" s="246">
        <f>SUM(M248:M257)</f>
        <v>0</v>
      </c>
      <c r="N258" s="247"/>
      <c r="O258" s="246">
        <f>SUM(O248:O257)</f>
        <v>14999.984000399998</v>
      </c>
      <c r="P258" s="247"/>
      <c r="Q258" s="246">
        <f>SUM(Q248:Q257)</f>
        <v>0</v>
      </c>
      <c r="R258" s="247"/>
      <c r="S258" s="246">
        <f>SUM(S248:S257)</f>
        <v>0</v>
      </c>
      <c r="T258" s="296"/>
      <c r="U258" s="186"/>
      <c r="V258" s="297"/>
      <c r="W258" s="298"/>
      <c r="X258" s="189"/>
      <c r="Y258" s="460"/>
      <c r="Z258" s="177">
        <f t="shared" si="40"/>
        <v>0</v>
      </c>
    </row>
    <row r="259" spans="1:26" s="178" customFormat="1" ht="60">
      <c r="A259" s="628" t="s">
        <v>428</v>
      </c>
      <c r="B259" s="72" t="s">
        <v>633</v>
      </c>
      <c r="C259" s="562" t="s">
        <v>116</v>
      </c>
      <c r="D259" s="145" t="s">
        <v>526</v>
      </c>
      <c r="E259" s="13">
        <v>5.11</v>
      </c>
      <c r="F259" s="13">
        <v>25</v>
      </c>
      <c r="G259" s="230">
        <f>F259*E259</f>
        <v>127.75000000000001</v>
      </c>
      <c r="H259" s="242">
        <f>F259</f>
        <v>25</v>
      </c>
      <c r="I259" s="230">
        <f>G259</f>
        <v>127.75000000000001</v>
      </c>
      <c r="J259" s="425"/>
      <c r="K259" s="426"/>
      <c r="L259" s="425">
        <v>25</v>
      </c>
      <c r="M259" s="426">
        <v>127.75</v>
      </c>
      <c r="N259" s="425"/>
      <c r="O259" s="426"/>
      <c r="P259" s="425"/>
      <c r="Q259" s="426"/>
      <c r="R259" s="425"/>
      <c r="S259" s="426"/>
      <c r="T259" s="427"/>
      <c r="U259" s="428"/>
      <c r="V259" s="429"/>
      <c r="W259" s="430"/>
      <c r="X259" s="431"/>
      <c r="Y259" s="469"/>
      <c r="Z259" s="177">
        <f t="shared" si="40"/>
        <v>0</v>
      </c>
    </row>
    <row r="260" spans="1:26" s="178" customFormat="1" ht="75">
      <c r="A260" s="629"/>
      <c r="B260" s="72" t="s">
        <v>634</v>
      </c>
      <c r="C260" s="562" t="s">
        <v>117</v>
      </c>
      <c r="D260" s="145" t="s">
        <v>526</v>
      </c>
      <c r="E260" s="13">
        <v>6.325</v>
      </c>
      <c r="F260" s="13">
        <v>60</v>
      </c>
      <c r="G260" s="230">
        <f>F260*E260</f>
        <v>379.5</v>
      </c>
      <c r="H260" s="242">
        <f>F260</f>
        <v>60</v>
      </c>
      <c r="I260" s="230">
        <f>G260</f>
        <v>379.5</v>
      </c>
      <c r="J260" s="425"/>
      <c r="K260" s="426"/>
      <c r="L260" s="425">
        <v>60</v>
      </c>
      <c r="M260" s="426">
        <v>379.5</v>
      </c>
      <c r="N260" s="425"/>
      <c r="O260" s="426"/>
      <c r="P260" s="425"/>
      <c r="Q260" s="426"/>
      <c r="R260" s="425"/>
      <c r="S260" s="426"/>
      <c r="T260" s="427"/>
      <c r="U260" s="428"/>
      <c r="V260" s="429"/>
      <c r="W260" s="430"/>
      <c r="X260" s="431"/>
      <c r="Y260" s="469"/>
      <c r="Z260" s="177">
        <f t="shared" si="40"/>
        <v>0</v>
      </c>
    </row>
    <row r="261" spans="1:26" s="178" customFormat="1" ht="19.5" customHeight="1">
      <c r="A261" s="630"/>
      <c r="B261" s="642" t="s">
        <v>608</v>
      </c>
      <c r="C261" s="642"/>
      <c r="D261" s="642"/>
      <c r="E261" s="642"/>
      <c r="F261" s="191"/>
      <c r="G261" s="195">
        <f>SUM(G259:G260)</f>
        <v>507.25</v>
      </c>
      <c r="H261" s="184"/>
      <c r="I261" s="195">
        <f>SUM(I259:I260)</f>
        <v>507.25</v>
      </c>
      <c r="J261" s="184"/>
      <c r="K261" s="195"/>
      <c r="L261" s="184"/>
      <c r="M261" s="195">
        <f>SUM(M259:M260)</f>
        <v>507.25</v>
      </c>
      <c r="N261" s="184"/>
      <c r="O261" s="195">
        <f>SUM(O259:O260)</f>
        <v>0</v>
      </c>
      <c r="P261" s="184"/>
      <c r="Q261" s="195">
        <f>SUM(Q259:Q260)</f>
        <v>0</v>
      </c>
      <c r="R261" s="184"/>
      <c r="S261" s="195">
        <f>SUM(S259:S260)</f>
        <v>0</v>
      </c>
      <c r="T261" s="329"/>
      <c r="U261" s="199"/>
      <c r="V261" s="424"/>
      <c r="W261" s="278"/>
      <c r="X261" s="279"/>
      <c r="Y261" s="460"/>
      <c r="Z261" s="177">
        <f t="shared" si="40"/>
        <v>0</v>
      </c>
    </row>
    <row r="262" spans="1:26" ht="30">
      <c r="A262" s="632" t="s">
        <v>307</v>
      </c>
      <c r="B262" s="379"/>
      <c r="C262" s="379" t="s">
        <v>315</v>
      </c>
      <c r="D262" s="379"/>
      <c r="E262" s="133"/>
      <c r="F262" s="30"/>
      <c r="G262" s="248"/>
      <c r="H262" s="249"/>
      <c r="I262" s="248"/>
      <c r="J262" s="30"/>
      <c r="K262" s="133"/>
      <c r="L262" s="26"/>
      <c r="M262" s="71"/>
      <c r="N262" s="26"/>
      <c r="O262" s="71"/>
      <c r="P262" s="26"/>
      <c r="Q262" s="71"/>
      <c r="R262" s="26"/>
      <c r="S262" s="132"/>
      <c r="T262" s="87"/>
      <c r="U262" s="26"/>
      <c r="V262" s="94"/>
      <c r="W262" s="10"/>
      <c r="X262" s="83"/>
      <c r="Y262" s="470"/>
      <c r="Z262" s="177">
        <f t="shared" si="40"/>
        <v>0</v>
      </c>
    </row>
    <row r="263" spans="1:26" ht="30">
      <c r="A263" s="632"/>
      <c r="B263" s="72" t="s">
        <v>600</v>
      </c>
      <c r="C263" s="509" t="s">
        <v>316</v>
      </c>
      <c r="D263" s="30" t="s">
        <v>531</v>
      </c>
      <c r="E263" s="133">
        <v>3532.55</v>
      </c>
      <c r="F263" s="30">
        <v>1</v>
      </c>
      <c r="G263" s="248">
        <f>F263*E263</f>
        <v>3532.55</v>
      </c>
      <c r="H263" s="249">
        <f aca="true" t="shared" si="46" ref="H263:I265">F263</f>
        <v>1</v>
      </c>
      <c r="I263" s="248">
        <f t="shared" si="46"/>
        <v>3532.55</v>
      </c>
      <c r="J263" s="30"/>
      <c r="K263" s="133"/>
      <c r="L263" s="26"/>
      <c r="M263" s="71"/>
      <c r="N263" s="26"/>
      <c r="O263" s="71"/>
      <c r="P263" s="26">
        <v>1</v>
      </c>
      <c r="Q263" s="132">
        <v>3532.55</v>
      </c>
      <c r="R263" s="26"/>
      <c r="S263" s="132"/>
      <c r="T263" s="38"/>
      <c r="U263" s="26"/>
      <c r="V263" s="169"/>
      <c r="W263" s="10"/>
      <c r="X263" s="27"/>
      <c r="Y263" s="470"/>
      <c r="Z263" s="177">
        <f t="shared" si="40"/>
        <v>0</v>
      </c>
    </row>
    <row r="264" spans="1:26" ht="30">
      <c r="A264" s="632"/>
      <c r="B264" s="72" t="s">
        <v>259</v>
      </c>
      <c r="C264" s="509" t="s">
        <v>317</v>
      </c>
      <c r="D264" s="30" t="s">
        <v>531</v>
      </c>
      <c r="E264" s="132">
        <v>5955.8</v>
      </c>
      <c r="F264" s="26">
        <v>1</v>
      </c>
      <c r="G264" s="248">
        <f>F264*E264</f>
        <v>5955.8</v>
      </c>
      <c r="H264" s="249">
        <f t="shared" si="46"/>
        <v>1</v>
      </c>
      <c r="I264" s="248">
        <f t="shared" si="46"/>
        <v>5955.8</v>
      </c>
      <c r="J264" s="30"/>
      <c r="K264" s="133"/>
      <c r="L264" s="26"/>
      <c r="M264" s="71"/>
      <c r="N264" s="26">
        <v>1</v>
      </c>
      <c r="O264" s="71">
        <v>5955.8</v>
      </c>
      <c r="P264" s="26"/>
      <c r="Q264" s="132"/>
      <c r="R264" s="26"/>
      <c r="S264" s="132"/>
      <c r="T264" s="38"/>
      <c r="U264" s="26"/>
      <c r="V264" s="169"/>
      <c r="W264" s="10"/>
      <c r="X264" s="27"/>
      <c r="Y264" s="470"/>
      <c r="Z264" s="177">
        <f t="shared" si="40"/>
        <v>0</v>
      </c>
    </row>
    <row r="265" spans="1:26" ht="30">
      <c r="A265" s="632"/>
      <c r="B265" s="72" t="s">
        <v>601</v>
      </c>
      <c r="C265" s="509" t="s">
        <v>318</v>
      </c>
      <c r="D265" s="30" t="s">
        <v>531</v>
      </c>
      <c r="E265" s="133">
        <v>3192.47</v>
      </c>
      <c r="F265" s="30">
        <v>1</v>
      </c>
      <c r="G265" s="248">
        <f>F265*E265</f>
        <v>3192.47</v>
      </c>
      <c r="H265" s="249">
        <f t="shared" si="46"/>
        <v>1</v>
      </c>
      <c r="I265" s="248">
        <f t="shared" si="46"/>
        <v>3192.47</v>
      </c>
      <c r="J265" s="30"/>
      <c r="K265" s="133"/>
      <c r="L265" s="26"/>
      <c r="M265" s="71"/>
      <c r="N265" s="26"/>
      <c r="O265" s="71"/>
      <c r="P265" s="26">
        <v>1</v>
      </c>
      <c r="Q265" s="132">
        <v>3192.47</v>
      </c>
      <c r="R265" s="26"/>
      <c r="S265" s="132"/>
      <c r="T265" s="38"/>
      <c r="U265" s="26"/>
      <c r="V265" s="169"/>
      <c r="W265" s="10"/>
      <c r="X265" s="27"/>
      <c r="Y265" s="470"/>
      <c r="Z265" s="177">
        <f t="shared" si="40"/>
        <v>0</v>
      </c>
    </row>
    <row r="266" spans="1:26" ht="15">
      <c r="A266" s="632"/>
      <c r="B266" s="72"/>
      <c r="C266" s="166" t="s">
        <v>319</v>
      </c>
      <c r="D266" s="26"/>
      <c r="E266" s="71"/>
      <c r="F266" s="32"/>
      <c r="G266" s="248"/>
      <c r="H266" s="249"/>
      <c r="I266" s="248"/>
      <c r="J266" s="31"/>
      <c r="K266" s="132"/>
      <c r="L266" s="26"/>
      <c r="M266" s="132"/>
      <c r="N266" s="26"/>
      <c r="O266" s="132"/>
      <c r="P266" s="26"/>
      <c r="Q266" s="132"/>
      <c r="R266" s="26"/>
      <c r="S266" s="132"/>
      <c r="T266" s="87"/>
      <c r="U266" s="26"/>
      <c r="V266" s="169"/>
      <c r="W266" s="10"/>
      <c r="X266" s="27"/>
      <c r="Y266" s="470"/>
      <c r="Z266" s="177">
        <f t="shared" si="40"/>
        <v>0</v>
      </c>
    </row>
    <row r="267" spans="1:26" ht="30">
      <c r="A267" s="632"/>
      <c r="B267" s="72" t="s">
        <v>602</v>
      </c>
      <c r="C267" s="166" t="s">
        <v>149</v>
      </c>
      <c r="D267" s="26" t="s">
        <v>526</v>
      </c>
      <c r="E267" s="71">
        <v>0.066</v>
      </c>
      <c r="F267" s="32">
        <v>1000</v>
      </c>
      <c r="G267" s="248">
        <f>F267*E267</f>
        <v>66</v>
      </c>
      <c r="H267" s="249">
        <f aca="true" t="shared" si="47" ref="H267:I269">F267</f>
        <v>1000</v>
      </c>
      <c r="I267" s="248">
        <f t="shared" si="47"/>
        <v>66</v>
      </c>
      <c r="J267" s="31"/>
      <c r="K267" s="132"/>
      <c r="L267" s="26"/>
      <c r="M267" s="132"/>
      <c r="N267" s="26"/>
      <c r="O267" s="132"/>
      <c r="P267" s="26"/>
      <c r="Q267" s="132"/>
      <c r="R267" s="30">
        <v>1000</v>
      </c>
      <c r="S267" s="132">
        <v>66</v>
      </c>
      <c r="T267" s="2"/>
      <c r="U267" s="26"/>
      <c r="V267" s="169"/>
      <c r="W267" s="10"/>
      <c r="X267" s="27"/>
      <c r="Y267" s="470"/>
      <c r="Z267" s="177">
        <f t="shared" si="40"/>
        <v>0</v>
      </c>
    </row>
    <row r="268" spans="1:26" ht="45">
      <c r="A268" s="632"/>
      <c r="B268" s="72" t="s">
        <v>603</v>
      </c>
      <c r="C268" s="166" t="s">
        <v>150</v>
      </c>
      <c r="D268" s="26" t="s">
        <v>526</v>
      </c>
      <c r="E268" s="71">
        <v>2.925</v>
      </c>
      <c r="F268" s="32">
        <v>100</v>
      </c>
      <c r="G268" s="248">
        <f>F268*E268</f>
        <v>292.5</v>
      </c>
      <c r="H268" s="249">
        <f t="shared" si="47"/>
        <v>100</v>
      </c>
      <c r="I268" s="248">
        <f t="shared" si="47"/>
        <v>292.5</v>
      </c>
      <c r="J268" s="31"/>
      <c r="K268" s="132"/>
      <c r="L268" s="26"/>
      <c r="M268" s="132"/>
      <c r="N268" s="26"/>
      <c r="O268" s="132"/>
      <c r="P268" s="26"/>
      <c r="Q268" s="132"/>
      <c r="R268" s="30">
        <v>100</v>
      </c>
      <c r="S268" s="132">
        <v>292.5</v>
      </c>
      <c r="T268" s="2"/>
      <c r="U268" s="26"/>
      <c r="V268" s="169"/>
      <c r="W268" s="10"/>
      <c r="X268" s="27"/>
      <c r="Y268" s="470"/>
      <c r="Z268" s="177">
        <f t="shared" si="40"/>
        <v>0</v>
      </c>
    </row>
    <row r="269" spans="1:26" ht="63.75" customHeight="1">
      <c r="A269" s="632"/>
      <c r="B269" s="72" t="s">
        <v>604</v>
      </c>
      <c r="C269" s="563" t="s">
        <v>148</v>
      </c>
      <c r="D269" s="26" t="s">
        <v>526</v>
      </c>
      <c r="E269" s="71">
        <v>1.5</v>
      </c>
      <c r="F269" s="32">
        <v>1000</v>
      </c>
      <c r="G269" s="248">
        <f>F269*E269</f>
        <v>1500</v>
      </c>
      <c r="H269" s="249">
        <f t="shared" si="47"/>
        <v>1000</v>
      </c>
      <c r="I269" s="248">
        <f t="shared" si="47"/>
        <v>1500</v>
      </c>
      <c r="J269" s="31"/>
      <c r="K269" s="132"/>
      <c r="L269" s="26"/>
      <c r="M269" s="132"/>
      <c r="N269" s="26"/>
      <c r="O269" s="132"/>
      <c r="P269" s="26"/>
      <c r="Q269" s="132"/>
      <c r="R269" s="30">
        <v>1000</v>
      </c>
      <c r="S269" s="132">
        <v>1500</v>
      </c>
      <c r="T269" s="2"/>
      <c r="U269" s="26"/>
      <c r="V269" s="169"/>
      <c r="W269" s="10"/>
      <c r="X269" s="27"/>
      <c r="Y269" s="470"/>
      <c r="Z269" s="177">
        <f t="shared" si="40"/>
        <v>0</v>
      </c>
    </row>
    <row r="270" spans="1:26" ht="15">
      <c r="A270" s="632"/>
      <c r="B270" s="72"/>
      <c r="C270" s="166" t="s">
        <v>320</v>
      </c>
      <c r="D270" s="26"/>
      <c r="E270" s="71"/>
      <c r="F270" s="32"/>
      <c r="G270" s="248"/>
      <c r="H270" s="249"/>
      <c r="I270" s="248"/>
      <c r="J270" s="31"/>
      <c r="K270" s="132"/>
      <c r="L270" s="32"/>
      <c r="M270" s="132"/>
      <c r="N270" s="26"/>
      <c r="O270" s="132"/>
      <c r="P270" s="26"/>
      <c r="Q270" s="132"/>
      <c r="R270" s="26"/>
      <c r="S270" s="132"/>
      <c r="T270" s="87"/>
      <c r="U270" s="26"/>
      <c r="V270" s="169"/>
      <c r="W270" s="10"/>
      <c r="X270" s="27"/>
      <c r="Y270" s="470"/>
      <c r="Z270" s="177">
        <f t="shared" si="40"/>
        <v>0</v>
      </c>
    </row>
    <row r="271" spans="1:26" ht="30">
      <c r="A271" s="632"/>
      <c r="B271" s="72" t="s">
        <v>260</v>
      </c>
      <c r="C271" s="563" t="s">
        <v>321</v>
      </c>
      <c r="D271" s="26" t="s">
        <v>526</v>
      </c>
      <c r="E271" s="71">
        <v>10</v>
      </c>
      <c r="F271" s="32">
        <v>50</v>
      </c>
      <c r="G271" s="248">
        <f>F271*E271</f>
        <v>500</v>
      </c>
      <c r="H271" s="249">
        <f>F271</f>
        <v>50</v>
      </c>
      <c r="I271" s="248">
        <f>G271</f>
        <v>500</v>
      </c>
      <c r="J271" s="31"/>
      <c r="K271" s="132"/>
      <c r="L271" s="32"/>
      <c r="M271" s="132"/>
      <c r="N271" s="26"/>
      <c r="O271" s="132"/>
      <c r="P271" s="26"/>
      <c r="Q271" s="132"/>
      <c r="R271" s="32">
        <v>50</v>
      </c>
      <c r="S271" s="132">
        <v>500</v>
      </c>
      <c r="T271" s="11"/>
      <c r="U271" s="26"/>
      <c r="V271" s="169"/>
      <c r="W271" s="10"/>
      <c r="X271" s="27"/>
      <c r="Y271" s="470"/>
      <c r="Z271" s="177">
        <f t="shared" si="40"/>
        <v>0</v>
      </c>
    </row>
    <row r="272" spans="1:26" s="190" customFormat="1" ht="19.5" customHeight="1">
      <c r="A272" s="632"/>
      <c r="B272" s="631" t="s">
        <v>462</v>
      </c>
      <c r="C272" s="631"/>
      <c r="D272" s="631"/>
      <c r="E272" s="631"/>
      <c r="F272" s="380"/>
      <c r="G272" s="250">
        <f>SUM(G263:G265)+SUM(G267:G269)+G271</f>
        <v>15039.32</v>
      </c>
      <c r="H272" s="251"/>
      <c r="I272" s="250">
        <f>SUM(I263:I265)+SUM(I267:I269)+I271</f>
        <v>15039.32</v>
      </c>
      <c r="J272" s="251"/>
      <c r="K272" s="250"/>
      <c r="L272" s="251"/>
      <c r="M272" s="250">
        <f>SUM(M263:M265)+SUM(M267:M269)+M271</f>
        <v>0</v>
      </c>
      <c r="N272" s="251"/>
      <c r="O272" s="250">
        <f>SUM(O263:O265)+SUM(O267:O269)+O271</f>
        <v>5955.8</v>
      </c>
      <c r="P272" s="251"/>
      <c r="Q272" s="250">
        <f>SUM(Q263:Q265)+SUM(Q267:Q269)+Q271</f>
        <v>6725.02</v>
      </c>
      <c r="R272" s="251"/>
      <c r="S272" s="250">
        <f>SUM(S263:S265)+SUM(S267:S269)+S271</f>
        <v>2358.5</v>
      </c>
      <c r="T272" s="176"/>
      <c r="U272" s="299"/>
      <c r="V272" s="300"/>
      <c r="W272" s="301"/>
      <c r="X272" s="302"/>
      <c r="Y272" s="471"/>
      <c r="Z272" s="177">
        <f t="shared" si="40"/>
        <v>0</v>
      </c>
    </row>
    <row r="273" spans="1:26" ht="45">
      <c r="A273" s="632" t="s">
        <v>326</v>
      </c>
      <c r="B273" s="72" t="s">
        <v>605</v>
      </c>
      <c r="C273" s="564" t="s">
        <v>405</v>
      </c>
      <c r="D273" s="533" t="s">
        <v>526</v>
      </c>
      <c r="E273" s="565">
        <v>4.8909677</v>
      </c>
      <c r="F273" s="566">
        <v>300</v>
      </c>
      <c r="G273" s="252">
        <f>F273*E273</f>
        <v>1467.29031</v>
      </c>
      <c r="H273" s="253">
        <f aca="true" t="shared" si="48" ref="H273:I277">F273</f>
        <v>300</v>
      </c>
      <c r="I273" s="252">
        <f t="shared" si="48"/>
        <v>1467.29031</v>
      </c>
      <c r="J273" s="28"/>
      <c r="K273" s="155"/>
      <c r="L273" s="156"/>
      <c r="M273" s="155"/>
      <c r="N273" s="28"/>
      <c r="O273" s="18"/>
      <c r="P273" s="28"/>
      <c r="Q273" s="155"/>
      <c r="R273" s="28">
        <v>300</v>
      </c>
      <c r="S273" s="155">
        <v>1467.29031</v>
      </c>
      <c r="T273" s="11"/>
      <c r="U273" s="28"/>
      <c r="V273" s="107"/>
      <c r="W273" s="171"/>
      <c r="X273" s="157"/>
      <c r="Y273" s="70"/>
      <c r="Z273" s="177">
        <f t="shared" si="40"/>
        <v>0</v>
      </c>
    </row>
    <row r="274" spans="1:26" ht="45">
      <c r="A274" s="632"/>
      <c r="B274" s="72" t="s">
        <v>606</v>
      </c>
      <c r="C274" s="564" t="s">
        <v>152</v>
      </c>
      <c r="D274" s="567" t="s">
        <v>526</v>
      </c>
      <c r="E274" s="568">
        <v>7.355</v>
      </c>
      <c r="F274" s="569">
        <v>35</v>
      </c>
      <c r="G274" s="252">
        <f>F274*E274</f>
        <v>257.425</v>
      </c>
      <c r="H274" s="253">
        <f t="shared" si="48"/>
        <v>35</v>
      </c>
      <c r="I274" s="252">
        <f t="shared" si="48"/>
        <v>257.425</v>
      </c>
      <c r="J274" s="28"/>
      <c r="K274" s="155"/>
      <c r="L274" s="154"/>
      <c r="M274" s="155"/>
      <c r="N274" s="158">
        <v>35</v>
      </c>
      <c r="O274" s="18">
        <v>257.425</v>
      </c>
      <c r="P274" s="16"/>
      <c r="Q274" s="18"/>
      <c r="R274" s="28"/>
      <c r="S274" s="155"/>
      <c r="T274" s="145"/>
      <c r="U274" s="28"/>
      <c r="V274" s="107"/>
      <c r="W274" s="44"/>
      <c r="X274" s="159"/>
      <c r="Y274" s="70"/>
      <c r="Z274" s="177">
        <f t="shared" si="40"/>
        <v>0</v>
      </c>
    </row>
    <row r="275" spans="1:26" ht="45">
      <c r="A275" s="632"/>
      <c r="B275" s="72" t="s">
        <v>261</v>
      </c>
      <c r="C275" s="564" t="s">
        <v>153</v>
      </c>
      <c r="D275" s="567" t="s">
        <v>526</v>
      </c>
      <c r="E275" s="568">
        <v>7.355</v>
      </c>
      <c r="F275" s="569">
        <v>140</v>
      </c>
      <c r="G275" s="252">
        <f>F275*E275</f>
        <v>1029.7</v>
      </c>
      <c r="H275" s="253">
        <f t="shared" si="48"/>
        <v>140</v>
      </c>
      <c r="I275" s="252">
        <f t="shared" si="48"/>
        <v>1029.7</v>
      </c>
      <c r="J275" s="28"/>
      <c r="K275" s="155"/>
      <c r="L275" s="154"/>
      <c r="M275" s="155"/>
      <c r="N275" s="158"/>
      <c r="O275" s="18"/>
      <c r="P275" s="16"/>
      <c r="Q275" s="18"/>
      <c r="R275" s="28">
        <v>140</v>
      </c>
      <c r="S275" s="155">
        <v>1029.7</v>
      </c>
      <c r="T275" s="145"/>
      <c r="U275" s="28"/>
      <c r="V275" s="107"/>
      <c r="W275" s="44"/>
      <c r="X275" s="159"/>
      <c r="Y275" s="70"/>
      <c r="Z275" s="177">
        <f t="shared" si="40"/>
        <v>0</v>
      </c>
    </row>
    <row r="276" spans="1:26" ht="30">
      <c r="A276" s="632"/>
      <c r="B276" s="72" t="s">
        <v>262</v>
      </c>
      <c r="C276" s="570" t="s">
        <v>154</v>
      </c>
      <c r="D276" s="567" t="s">
        <v>526</v>
      </c>
      <c r="E276" s="568">
        <v>3.7</v>
      </c>
      <c r="F276" s="569">
        <v>210</v>
      </c>
      <c r="G276" s="252">
        <f>F276*E276</f>
        <v>777</v>
      </c>
      <c r="H276" s="253">
        <f t="shared" si="48"/>
        <v>210</v>
      </c>
      <c r="I276" s="252">
        <f t="shared" si="48"/>
        <v>777</v>
      </c>
      <c r="J276" s="28"/>
      <c r="K276" s="155"/>
      <c r="L276" s="154"/>
      <c r="M276" s="155"/>
      <c r="N276" s="158">
        <v>210</v>
      </c>
      <c r="O276" s="18">
        <v>777</v>
      </c>
      <c r="P276" s="16"/>
      <c r="Q276" s="18"/>
      <c r="R276" s="28"/>
      <c r="S276" s="155"/>
      <c r="T276" s="145"/>
      <c r="U276" s="28"/>
      <c r="V276" s="107"/>
      <c r="W276" s="44"/>
      <c r="X276" s="159"/>
      <c r="Y276" s="70"/>
      <c r="Z276" s="177">
        <f t="shared" si="40"/>
        <v>0</v>
      </c>
    </row>
    <row r="277" spans="1:26" ht="30">
      <c r="A277" s="632"/>
      <c r="B277" s="72" t="s">
        <v>263</v>
      </c>
      <c r="C277" s="570" t="s">
        <v>155</v>
      </c>
      <c r="D277" s="567" t="s">
        <v>526</v>
      </c>
      <c r="E277" s="568">
        <v>3.7</v>
      </c>
      <c r="F277" s="569">
        <v>210</v>
      </c>
      <c r="G277" s="252">
        <f>F277*E277</f>
        <v>777</v>
      </c>
      <c r="H277" s="253">
        <f t="shared" si="48"/>
        <v>210</v>
      </c>
      <c r="I277" s="252">
        <f t="shared" si="48"/>
        <v>777</v>
      </c>
      <c r="J277" s="28"/>
      <c r="K277" s="155"/>
      <c r="L277" s="154"/>
      <c r="M277" s="155"/>
      <c r="N277" s="158">
        <v>210</v>
      </c>
      <c r="O277" s="18">
        <v>777</v>
      </c>
      <c r="P277" s="16"/>
      <c r="Q277" s="18"/>
      <c r="R277" s="28"/>
      <c r="S277" s="155"/>
      <c r="T277" s="145"/>
      <c r="U277" s="28"/>
      <c r="V277" s="107"/>
      <c r="W277" s="44"/>
      <c r="X277" s="159"/>
      <c r="Y277" s="70"/>
      <c r="Z277" s="177">
        <f t="shared" si="40"/>
        <v>0</v>
      </c>
    </row>
    <row r="278" spans="1:26" ht="15.75">
      <c r="A278" s="632"/>
      <c r="B278" s="72" t="s">
        <v>264</v>
      </c>
      <c r="C278" s="564" t="s">
        <v>406</v>
      </c>
      <c r="D278" s="533" t="s">
        <v>526</v>
      </c>
      <c r="E278" s="571">
        <v>115</v>
      </c>
      <c r="F278" s="566">
        <v>33</v>
      </c>
      <c r="G278" s="252">
        <f aca="true" t="shared" si="49" ref="G278:G284">F278*E278</f>
        <v>3795</v>
      </c>
      <c r="H278" s="253">
        <f aca="true" t="shared" si="50" ref="H278:H284">F278</f>
        <v>33</v>
      </c>
      <c r="I278" s="252">
        <f aca="true" t="shared" si="51" ref="I278:I284">G278</f>
        <v>3795</v>
      </c>
      <c r="J278" s="28"/>
      <c r="K278" s="155"/>
      <c r="L278" s="154"/>
      <c r="M278" s="155"/>
      <c r="N278" s="158"/>
      <c r="O278" s="18"/>
      <c r="P278" s="16"/>
      <c r="Q278" s="18"/>
      <c r="R278" s="28">
        <v>33</v>
      </c>
      <c r="S278" s="155">
        <v>3795</v>
      </c>
      <c r="T278" s="145"/>
      <c r="U278" s="28"/>
      <c r="V278" s="107"/>
      <c r="W278" s="44"/>
      <c r="X278" s="159"/>
      <c r="Y278" s="70"/>
      <c r="Z278" s="177">
        <f t="shared" si="40"/>
        <v>0</v>
      </c>
    </row>
    <row r="279" spans="1:26" ht="15.75">
      <c r="A279" s="632"/>
      <c r="B279" s="72" t="s">
        <v>265</v>
      </c>
      <c r="C279" s="564" t="s">
        <v>407</v>
      </c>
      <c r="D279" s="533" t="s">
        <v>526</v>
      </c>
      <c r="E279" s="571">
        <f>138/1.2</f>
        <v>115</v>
      </c>
      <c r="F279" s="566">
        <v>12</v>
      </c>
      <c r="G279" s="252">
        <f t="shared" si="49"/>
        <v>1380</v>
      </c>
      <c r="H279" s="253">
        <f t="shared" si="50"/>
        <v>12</v>
      </c>
      <c r="I279" s="252">
        <f t="shared" si="51"/>
        <v>1380</v>
      </c>
      <c r="J279" s="28"/>
      <c r="K279" s="155"/>
      <c r="L279" s="154"/>
      <c r="M279" s="155"/>
      <c r="N279" s="158"/>
      <c r="O279" s="18"/>
      <c r="P279" s="16"/>
      <c r="Q279" s="18"/>
      <c r="R279" s="28">
        <v>12</v>
      </c>
      <c r="S279" s="155">
        <v>1380</v>
      </c>
      <c r="T279" s="145"/>
      <c r="U279" s="28"/>
      <c r="V279" s="107"/>
      <c r="W279" s="44"/>
      <c r="X279" s="159"/>
      <c r="Y279" s="70"/>
      <c r="Z279" s="177">
        <f t="shared" si="40"/>
        <v>0</v>
      </c>
    </row>
    <row r="280" spans="1:26" ht="15.75">
      <c r="A280" s="632"/>
      <c r="B280" s="72" t="s">
        <v>266</v>
      </c>
      <c r="C280" s="513" t="s">
        <v>408</v>
      </c>
      <c r="D280" s="533" t="s">
        <v>526</v>
      </c>
      <c r="E280" s="571">
        <v>75</v>
      </c>
      <c r="F280" s="566">
        <v>9</v>
      </c>
      <c r="G280" s="252">
        <f t="shared" si="49"/>
        <v>675</v>
      </c>
      <c r="H280" s="253">
        <f t="shared" si="50"/>
        <v>9</v>
      </c>
      <c r="I280" s="252">
        <f t="shared" si="51"/>
        <v>675</v>
      </c>
      <c r="J280" s="28"/>
      <c r="K280" s="155"/>
      <c r="L280" s="154"/>
      <c r="M280" s="155"/>
      <c r="N280" s="158">
        <v>9</v>
      </c>
      <c r="O280" s="18">
        <v>675</v>
      </c>
      <c r="P280" s="16"/>
      <c r="Q280" s="18"/>
      <c r="R280" s="28"/>
      <c r="S280" s="155"/>
      <c r="T280" s="145"/>
      <c r="U280" s="28"/>
      <c r="V280" s="107"/>
      <c r="W280" s="44"/>
      <c r="X280" s="159"/>
      <c r="Y280" s="70"/>
      <c r="Z280" s="177">
        <f t="shared" si="40"/>
        <v>0</v>
      </c>
    </row>
    <row r="281" spans="1:26" ht="15.75">
      <c r="A281" s="632"/>
      <c r="B281" s="72" t="s">
        <v>267</v>
      </c>
      <c r="C281" s="513" t="s">
        <v>156</v>
      </c>
      <c r="D281" s="533" t="s">
        <v>526</v>
      </c>
      <c r="E281" s="571">
        <v>55</v>
      </c>
      <c r="F281" s="566">
        <v>6</v>
      </c>
      <c r="G281" s="252">
        <f>F281*E281</f>
        <v>330</v>
      </c>
      <c r="H281" s="253">
        <f>F281</f>
        <v>6</v>
      </c>
      <c r="I281" s="252">
        <f>G281</f>
        <v>330</v>
      </c>
      <c r="J281" s="28"/>
      <c r="K281" s="155"/>
      <c r="L281" s="154"/>
      <c r="M281" s="155"/>
      <c r="N281" s="158">
        <v>6</v>
      </c>
      <c r="O281" s="18">
        <v>330</v>
      </c>
      <c r="P281" s="16"/>
      <c r="Q281" s="18"/>
      <c r="R281" s="28"/>
      <c r="S281" s="155"/>
      <c r="T281" s="145"/>
      <c r="U281" s="28"/>
      <c r="V281" s="107"/>
      <c r="W281" s="44"/>
      <c r="X281" s="159"/>
      <c r="Y281" s="70"/>
      <c r="Z281" s="177">
        <f t="shared" si="40"/>
        <v>0</v>
      </c>
    </row>
    <row r="282" spans="1:26" ht="15.75">
      <c r="A282" s="632"/>
      <c r="B282" s="72" t="s">
        <v>268</v>
      </c>
      <c r="C282" s="513" t="s">
        <v>409</v>
      </c>
      <c r="D282" s="533" t="s">
        <v>526</v>
      </c>
      <c r="E282" s="565">
        <v>11.673515</v>
      </c>
      <c r="F282" s="566">
        <v>165</v>
      </c>
      <c r="G282" s="252">
        <f t="shared" si="49"/>
        <v>1926.129975</v>
      </c>
      <c r="H282" s="253">
        <f t="shared" si="50"/>
        <v>165</v>
      </c>
      <c r="I282" s="252">
        <f t="shared" si="51"/>
        <v>1926.129975</v>
      </c>
      <c r="J282" s="28"/>
      <c r="K282" s="155"/>
      <c r="L282" s="154"/>
      <c r="M282" s="155"/>
      <c r="N282" s="158">
        <v>165</v>
      </c>
      <c r="O282" s="18">
        <v>1926.129975</v>
      </c>
      <c r="P282" s="16"/>
      <c r="Q282" s="18"/>
      <c r="R282" s="28"/>
      <c r="S282" s="155"/>
      <c r="T282" s="145"/>
      <c r="U282" s="28"/>
      <c r="V282" s="107"/>
      <c r="W282" s="44"/>
      <c r="X282" s="159"/>
      <c r="Y282" s="70"/>
      <c r="Z282" s="177">
        <f t="shared" si="40"/>
        <v>0</v>
      </c>
    </row>
    <row r="283" spans="1:26" ht="15.75">
      <c r="A283" s="632"/>
      <c r="B283" s="72" t="s">
        <v>269</v>
      </c>
      <c r="C283" s="513" t="s">
        <v>410</v>
      </c>
      <c r="D283" s="533" t="s">
        <v>526</v>
      </c>
      <c r="E283" s="565">
        <f>18/1.2</f>
        <v>15</v>
      </c>
      <c r="F283" s="566">
        <v>35</v>
      </c>
      <c r="G283" s="252">
        <f t="shared" si="49"/>
        <v>525</v>
      </c>
      <c r="H283" s="253">
        <f t="shared" si="50"/>
        <v>35</v>
      </c>
      <c r="I283" s="252">
        <f t="shared" si="51"/>
        <v>525</v>
      </c>
      <c r="J283" s="28"/>
      <c r="K283" s="155"/>
      <c r="L283" s="154"/>
      <c r="M283" s="155"/>
      <c r="N283" s="158">
        <v>35</v>
      </c>
      <c r="O283" s="18">
        <v>525</v>
      </c>
      <c r="P283" s="16"/>
      <c r="Q283" s="18"/>
      <c r="R283" s="28"/>
      <c r="S283" s="155"/>
      <c r="T283" s="145"/>
      <c r="U283" s="28"/>
      <c r="V283" s="107"/>
      <c r="W283" s="44"/>
      <c r="X283" s="159"/>
      <c r="Y283" s="70"/>
      <c r="Z283" s="177">
        <f t="shared" si="40"/>
        <v>0</v>
      </c>
    </row>
    <row r="284" spans="1:26" ht="30">
      <c r="A284" s="632"/>
      <c r="B284" s="72" t="s">
        <v>270</v>
      </c>
      <c r="C284" s="513" t="s">
        <v>411</v>
      </c>
      <c r="D284" s="533" t="s">
        <v>526</v>
      </c>
      <c r="E284" s="565">
        <v>1.155</v>
      </c>
      <c r="F284" s="566">
        <v>255</v>
      </c>
      <c r="G284" s="252">
        <f t="shared" si="49"/>
        <v>294.52500000000003</v>
      </c>
      <c r="H284" s="253">
        <f t="shared" si="50"/>
        <v>255</v>
      </c>
      <c r="I284" s="252">
        <f t="shared" si="51"/>
        <v>294.52500000000003</v>
      </c>
      <c r="J284" s="28"/>
      <c r="K284" s="155"/>
      <c r="L284" s="154"/>
      <c r="M284" s="155"/>
      <c r="N284" s="158">
        <v>255</v>
      </c>
      <c r="O284" s="18">
        <v>294.525</v>
      </c>
      <c r="P284" s="16"/>
      <c r="Q284" s="18"/>
      <c r="R284" s="28"/>
      <c r="S284" s="155"/>
      <c r="T284" s="145"/>
      <c r="U284" s="28"/>
      <c r="V284" s="107"/>
      <c r="W284" s="44"/>
      <c r="X284" s="159"/>
      <c r="Y284" s="70"/>
      <c r="Z284" s="177">
        <f t="shared" si="40"/>
        <v>0</v>
      </c>
    </row>
    <row r="285" spans="1:26" s="190" customFormat="1" ht="19.5" customHeight="1">
      <c r="A285" s="632"/>
      <c r="B285" s="642" t="s">
        <v>466</v>
      </c>
      <c r="C285" s="642"/>
      <c r="D285" s="642"/>
      <c r="E285" s="642"/>
      <c r="F285" s="191"/>
      <c r="G285" s="246">
        <f>SUM(G273:G284)</f>
        <v>13234.070285</v>
      </c>
      <c r="H285" s="247"/>
      <c r="I285" s="246">
        <f>SUM(I273:I284)</f>
        <v>13234.070285</v>
      </c>
      <c r="J285" s="247"/>
      <c r="K285" s="246"/>
      <c r="L285" s="185"/>
      <c r="M285" s="246">
        <f>SUM(M273:M284)</f>
        <v>0</v>
      </c>
      <c r="N285" s="303"/>
      <c r="O285" s="246">
        <f>SUM(O273:O284)</f>
        <v>5562.079975</v>
      </c>
      <c r="P285" s="303"/>
      <c r="Q285" s="246">
        <f>SUM(Q273:Q284)</f>
        <v>0</v>
      </c>
      <c r="R285" s="303"/>
      <c r="S285" s="246">
        <f>SUM(S273:S284)</f>
        <v>7671.99031</v>
      </c>
      <c r="T285" s="176"/>
      <c r="U285" s="186"/>
      <c r="V285" s="187"/>
      <c r="W285" s="298"/>
      <c r="X285" s="189"/>
      <c r="Y285" s="460"/>
      <c r="Z285" s="177">
        <f t="shared" si="40"/>
        <v>0</v>
      </c>
    </row>
    <row r="286" spans="1:26" ht="90">
      <c r="A286" s="628" t="s">
        <v>438</v>
      </c>
      <c r="B286" s="72" t="s">
        <v>271</v>
      </c>
      <c r="C286" s="551" t="s">
        <v>435</v>
      </c>
      <c r="D286" s="527" t="s">
        <v>436</v>
      </c>
      <c r="E286" s="572">
        <v>2160</v>
      </c>
      <c r="F286" s="13">
        <v>2</v>
      </c>
      <c r="G286" s="174">
        <f aca="true" t="shared" si="52" ref="G286:G291">F286*E286</f>
        <v>4320</v>
      </c>
      <c r="H286" s="175">
        <f aca="true" t="shared" si="53" ref="H286:I291">F286</f>
        <v>2</v>
      </c>
      <c r="I286" s="174">
        <f t="shared" si="53"/>
        <v>4320</v>
      </c>
      <c r="J286" s="365"/>
      <c r="K286" s="14"/>
      <c r="L286" s="422">
        <v>2</v>
      </c>
      <c r="M286" s="14">
        <v>4320</v>
      </c>
      <c r="N286" s="37"/>
      <c r="O286" s="14"/>
      <c r="P286" s="37"/>
      <c r="Q286" s="14"/>
      <c r="R286" s="37"/>
      <c r="S286" s="14"/>
      <c r="T286" s="11"/>
      <c r="U286" s="11"/>
      <c r="V286" s="39"/>
      <c r="W286" s="10"/>
      <c r="X286" s="47"/>
      <c r="Y286" s="459"/>
      <c r="Z286" s="177">
        <f t="shared" si="40"/>
        <v>0</v>
      </c>
    </row>
    <row r="287" spans="1:26" ht="45">
      <c r="A287" s="629"/>
      <c r="B287" s="72" t="s">
        <v>272</v>
      </c>
      <c r="C287" s="43" t="s">
        <v>657</v>
      </c>
      <c r="D287" s="11" t="s">
        <v>526</v>
      </c>
      <c r="E287" s="113">
        <v>11.673515</v>
      </c>
      <c r="F287" s="23">
        <v>165</v>
      </c>
      <c r="G287" s="174">
        <f t="shared" si="52"/>
        <v>1926.129975</v>
      </c>
      <c r="H287" s="175">
        <f t="shared" si="53"/>
        <v>165</v>
      </c>
      <c r="I287" s="174">
        <f t="shared" si="53"/>
        <v>1926.129975</v>
      </c>
      <c r="J287" s="365"/>
      <c r="K287" s="14"/>
      <c r="L287" s="422">
        <v>165</v>
      </c>
      <c r="M287" s="14">
        <v>1926.129975</v>
      </c>
      <c r="N287" s="37"/>
      <c r="O287" s="14"/>
      <c r="P287" s="37"/>
      <c r="Q287" s="14"/>
      <c r="R287" s="37"/>
      <c r="S287" s="14"/>
      <c r="T287" s="11"/>
      <c r="U287" s="11"/>
      <c r="V287" s="39"/>
      <c r="W287" s="10"/>
      <c r="X287" s="47"/>
      <c r="Y287" s="459"/>
      <c r="Z287" s="177">
        <f t="shared" si="40"/>
        <v>0</v>
      </c>
    </row>
    <row r="288" spans="1:26" ht="45">
      <c r="A288" s="629"/>
      <c r="B288" s="72" t="s">
        <v>662</v>
      </c>
      <c r="C288" s="43" t="s">
        <v>658</v>
      </c>
      <c r="D288" s="11" t="s">
        <v>526</v>
      </c>
      <c r="E288" s="113">
        <v>13</v>
      </c>
      <c r="F288" s="23">
        <v>10</v>
      </c>
      <c r="G288" s="174">
        <f t="shared" si="52"/>
        <v>130</v>
      </c>
      <c r="H288" s="175">
        <f t="shared" si="53"/>
        <v>10</v>
      </c>
      <c r="I288" s="174">
        <f t="shared" si="53"/>
        <v>130</v>
      </c>
      <c r="J288" s="365"/>
      <c r="K288" s="14"/>
      <c r="L288" s="422">
        <v>10</v>
      </c>
      <c r="M288" s="14">
        <v>130</v>
      </c>
      <c r="N288" s="37"/>
      <c r="O288" s="14"/>
      <c r="P288" s="37"/>
      <c r="Q288" s="14"/>
      <c r="R288" s="37"/>
      <c r="S288" s="14"/>
      <c r="T288" s="11"/>
      <c r="U288" s="11"/>
      <c r="V288" s="39"/>
      <c r="W288" s="10"/>
      <c r="X288" s="47"/>
      <c r="Y288" s="459"/>
      <c r="Z288" s="177">
        <f t="shared" si="40"/>
        <v>0</v>
      </c>
    </row>
    <row r="289" spans="1:26" ht="45">
      <c r="A289" s="629"/>
      <c r="B289" s="72" t="s">
        <v>663</v>
      </c>
      <c r="C289" s="43" t="s">
        <v>659</v>
      </c>
      <c r="D289" s="11" t="s">
        <v>526</v>
      </c>
      <c r="E289" s="113">
        <v>15</v>
      </c>
      <c r="F289" s="23">
        <v>15</v>
      </c>
      <c r="G289" s="174">
        <f t="shared" si="52"/>
        <v>225</v>
      </c>
      <c r="H289" s="175">
        <f t="shared" si="53"/>
        <v>15</v>
      </c>
      <c r="I289" s="174">
        <f t="shared" si="53"/>
        <v>225</v>
      </c>
      <c r="J289" s="365"/>
      <c r="K289" s="14"/>
      <c r="L289" s="422">
        <v>15</v>
      </c>
      <c r="M289" s="14">
        <v>225</v>
      </c>
      <c r="N289" s="37"/>
      <c r="O289" s="14"/>
      <c r="P289" s="37"/>
      <c r="Q289" s="14"/>
      <c r="R289" s="37"/>
      <c r="S289" s="14"/>
      <c r="T289" s="11"/>
      <c r="U289" s="11"/>
      <c r="V289" s="39"/>
      <c r="W289" s="10"/>
      <c r="X289" s="47"/>
      <c r="Y289" s="459"/>
      <c r="Z289" s="177">
        <f t="shared" si="40"/>
        <v>0</v>
      </c>
    </row>
    <row r="290" spans="1:26" ht="120">
      <c r="A290" s="629"/>
      <c r="B290" s="72" t="s">
        <v>664</v>
      </c>
      <c r="C290" s="573" t="s">
        <v>660</v>
      </c>
      <c r="D290" s="11" t="s">
        <v>526</v>
      </c>
      <c r="E290" s="139">
        <v>3.083</v>
      </c>
      <c r="F290" s="574">
        <v>800</v>
      </c>
      <c r="G290" s="174">
        <f t="shared" si="52"/>
        <v>2466.4</v>
      </c>
      <c r="H290" s="175">
        <f t="shared" si="53"/>
        <v>800</v>
      </c>
      <c r="I290" s="174">
        <f t="shared" si="53"/>
        <v>2466.4</v>
      </c>
      <c r="J290" s="365"/>
      <c r="K290" s="14"/>
      <c r="L290" s="422"/>
      <c r="M290" s="14"/>
      <c r="N290" s="37"/>
      <c r="O290" s="14"/>
      <c r="P290" s="37">
        <v>800</v>
      </c>
      <c r="Q290" s="14">
        <v>2466.4</v>
      </c>
      <c r="R290" s="37"/>
      <c r="S290" s="14"/>
      <c r="T290" s="11"/>
      <c r="U290" s="11"/>
      <c r="V290" s="39"/>
      <c r="W290" s="10"/>
      <c r="X290" s="47"/>
      <c r="Y290" s="459"/>
      <c r="Z290" s="177">
        <f t="shared" si="40"/>
        <v>0</v>
      </c>
    </row>
    <row r="291" spans="1:26" ht="60">
      <c r="A291" s="629"/>
      <c r="B291" s="72" t="s">
        <v>665</v>
      </c>
      <c r="C291" s="43" t="s">
        <v>661</v>
      </c>
      <c r="D291" s="500" t="s">
        <v>537</v>
      </c>
      <c r="E291" s="113">
        <v>1.155</v>
      </c>
      <c r="F291" s="520">
        <v>900</v>
      </c>
      <c r="G291" s="174">
        <f t="shared" si="52"/>
        <v>1039.5</v>
      </c>
      <c r="H291" s="175">
        <f t="shared" si="53"/>
        <v>900</v>
      </c>
      <c r="I291" s="174">
        <f t="shared" si="53"/>
        <v>1039.5</v>
      </c>
      <c r="J291" s="365"/>
      <c r="K291" s="14"/>
      <c r="L291" s="422">
        <v>900</v>
      </c>
      <c r="M291" s="14">
        <v>1039.5</v>
      </c>
      <c r="N291" s="37"/>
      <c r="O291" s="14"/>
      <c r="P291" s="37"/>
      <c r="Q291" s="14"/>
      <c r="R291" s="37"/>
      <c r="S291" s="14"/>
      <c r="T291" s="11"/>
      <c r="U291" s="11"/>
      <c r="V291" s="39"/>
      <c r="W291" s="10"/>
      <c r="X291" s="47"/>
      <c r="Y291" s="459"/>
      <c r="Z291" s="177">
        <f t="shared" si="40"/>
        <v>0</v>
      </c>
    </row>
    <row r="292" spans="1:26" s="190" customFormat="1" ht="19.5" customHeight="1">
      <c r="A292" s="630"/>
      <c r="B292" s="631" t="s">
        <v>473</v>
      </c>
      <c r="C292" s="631"/>
      <c r="D292" s="631"/>
      <c r="E292" s="631"/>
      <c r="F292" s="191"/>
      <c r="G292" s="195">
        <f>SUM(G286:G291)</f>
        <v>10107.029975</v>
      </c>
      <c r="H292" s="184"/>
      <c r="I292" s="195">
        <f>SUM(I286:I291)</f>
        <v>10107.029975</v>
      </c>
      <c r="J292" s="184"/>
      <c r="K292" s="195"/>
      <c r="L292" s="304"/>
      <c r="M292" s="195">
        <f>SUM(M286:M291)</f>
        <v>7640.629975</v>
      </c>
      <c r="N292" s="421"/>
      <c r="O292" s="195">
        <f>SUM(O286:O291)</f>
        <v>0</v>
      </c>
      <c r="P292" s="421"/>
      <c r="Q292" s="195">
        <f>SUM(Q286:Q291)</f>
        <v>2466.4</v>
      </c>
      <c r="R292" s="421"/>
      <c r="S292" s="195">
        <f>SUM(S286:S291)</f>
        <v>0</v>
      </c>
      <c r="T292" s="176"/>
      <c r="U292" s="199"/>
      <c r="V292" s="277"/>
      <c r="W292" s="278"/>
      <c r="X292" s="279"/>
      <c r="Y292" s="460"/>
      <c r="Z292" s="177">
        <f t="shared" si="40"/>
        <v>0</v>
      </c>
    </row>
    <row r="293" spans="1:26" ht="15.75">
      <c r="A293" s="632" t="s">
        <v>440</v>
      </c>
      <c r="B293" s="72" t="s">
        <v>666</v>
      </c>
      <c r="C293" s="575" t="s">
        <v>441</v>
      </c>
      <c r="D293" s="576" t="s">
        <v>297</v>
      </c>
      <c r="E293" s="534">
        <v>9776.586</v>
      </c>
      <c r="F293" s="566">
        <v>1</v>
      </c>
      <c r="G293" s="180">
        <f>F293*E293</f>
        <v>9776.586</v>
      </c>
      <c r="H293" s="179">
        <f>F293</f>
        <v>1</v>
      </c>
      <c r="I293" s="180">
        <f>G293</f>
        <v>9776.586</v>
      </c>
      <c r="J293" s="22"/>
      <c r="K293" s="113"/>
      <c r="L293" s="22"/>
      <c r="M293" s="113"/>
      <c r="N293" s="22"/>
      <c r="O293" s="113"/>
      <c r="P293" s="22"/>
      <c r="Q293" s="113"/>
      <c r="R293" s="22">
        <v>1</v>
      </c>
      <c r="S293" s="113">
        <v>9776.586</v>
      </c>
      <c r="T293" s="11"/>
      <c r="U293" s="34"/>
      <c r="V293" s="39"/>
      <c r="W293" s="10"/>
      <c r="X293" s="85"/>
      <c r="Y293" s="472"/>
      <c r="Z293" s="177">
        <f t="shared" si="40"/>
        <v>0</v>
      </c>
    </row>
    <row r="294" spans="1:26" s="178" customFormat="1" ht="19.5" customHeight="1">
      <c r="A294" s="632"/>
      <c r="B294" s="659" t="s">
        <v>474</v>
      </c>
      <c r="C294" s="659"/>
      <c r="D294" s="659"/>
      <c r="E294" s="659"/>
      <c r="F294" s="381"/>
      <c r="G294" s="233">
        <f>SUM(G293:G293)</f>
        <v>9776.586</v>
      </c>
      <c r="H294" s="254"/>
      <c r="I294" s="233">
        <f>SUM(I293:I293)</f>
        <v>9776.586</v>
      </c>
      <c r="J294" s="304"/>
      <c r="K294" s="233"/>
      <c r="L294" s="304"/>
      <c r="M294" s="233">
        <f>SUM(M293:M293)</f>
        <v>0</v>
      </c>
      <c r="N294" s="305"/>
      <c r="O294" s="233">
        <f>SUM(O293:O293)</f>
        <v>0</v>
      </c>
      <c r="P294" s="304"/>
      <c r="Q294" s="233">
        <f>SUM(Q293:Q293)</f>
        <v>0</v>
      </c>
      <c r="R294" s="304"/>
      <c r="S294" s="233">
        <f>SUM(S293:S293)</f>
        <v>9776.586</v>
      </c>
      <c r="T294" s="304"/>
      <c r="U294" s="304"/>
      <c r="V294" s="277"/>
      <c r="W294" s="278"/>
      <c r="X294" s="306"/>
      <c r="Y294" s="473"/>
      <c r="Z294" s="177">
        <f t="shared" si="40"/>
        <v>0</v>
      </c>
    </row>
    <row r="295" spans="1:26" s="290" customFormat="1" ht="48.75" customHeight="1" thickBot="1">
      <c r="A295" s="643" t="s">
        <v>11</v>
      </c>
      <c r="B295" s="644"/>
      <c r="C295" s="644"/>
      <c r="D295" s="307"/>
      <c r="E295" s="308"/>
      <c r="F295" s="307"/>
      <c r="G295" s="255">
        <f>G294+G285+G272+G258+G247+G292+G261</f>
        <v>67563.1727604</v>
      </c>
      <c r="H295" s="256"/>
      <c r="I295" s="255">
        <f>I294+I285+I272+I258+I247+I292+I261</f>
        <v>67563.1727604</v>
      </c>
      <c r="J295" s="256"/>
      <c r="K295" s="255"/>
      <c r="L295" s="256"/>
      <c r="M295" s="255">
        <f>M294+M285+M272+M258+M247+M292+M261</f>
        <v>8147.879975</v>
      </c>
      <c r="N295" s="256"/>
      <c r="O295" s="255">
        <f>O294+O285+O272+O258+O247+O292+O261</f>
        <v>26517.863975399996</v>
      </c>
      <c r="P295" s="256"/>
      <c r="Q295" s="255">
        <f>Q294+Q285+Q272+Q258+Q247+Q292+Q261</f>
        <v>9191.42</v>
      </c>
      <c r="R295" s="256"/>
      <c r="S295" s="255">
        <f>S294+S285+S272+S258+S247+S292+S261</f>
        <v>23706.00881</v>
      </c>
      <c r="T295" s="309"/>
      <c r="U295" s="310"/>
      <c r="V295" s="311"/>
      <c r="W295" s="312"/>
      <c r="X295" s="313"/>
      <c r="Y295" s="474"/>
      <c r="Z295" s="177">
        <f t="shared" si="40"/>
        <v>0</v>
      </c>
    </row>
    <row r="296" spans="1:26" ht="27" customHeight="1">
      <c r="A296" s="645" t="s">
        <v>532</v>
      </c>
      <c r="B296" s="648"/>
      <c r="C296" s="648"/>
      <c r="D296" s="648"/>
      <c r="E296" s="648"/>
      <c r="F296" s="648"/>
      <c r="G296" s="648"/>
      <c r="H296" s="648"/>
      <c r="I296" s="648"/>
      <c r="J296" s="648"/>
      <c r="K296" s="648"/>
      <c r="L296" s="648"/>
      <c r="M296" s="648"/>
      <c r="N296" s="648"/>
      <c r="O296" s="648"/>
      <c r="P296" s="648"/>
      <c r="Q296" s="648"/>
      <c r="R296" s="648"/>
      <c r="S296" s="648"/>
      <c r="T296" s="648"/>
      <c r="U296" s="648"/>
      <c r="V296" s="648"/>
      <c r="W296" s="648"/>
      <c r="X296" s="649"/>
      <c r="Y296" s="8"/>
      <c r="Z296" s="177">
        <f t="shared" si="40"/>
        <v>0</v>
      </c>
    </row>
    <row r="297" spans="1:26" ht="60">
      <c r="A297" s="658" t="s">
        <v>56</v>
      </c>
      <c r="B297" s="72" t="s">
        <v>485</v>
      </c>
      <c r="C297" s="577" t="s">
        <v>296</v>
      </c>
      <c r="D297" s="543" t="s">
        <v>297</v>
      </c>
      <c r="E297" s="578">
        <v>4471.83</v>
      </c>
      <c r="F297" s="543">
        <v>1</v>
      </c>
      <c r="G297" s="174">
        <f>F297*E297</f>
        <v>4471.83</v>
      </c>
      <c r="H297" s="175">
        <f>F297</f>
        <v>1</v>
      </c>
      <c r="I297" s="174">
        <f>G297</f>
        <v>4471.83</v>
      </c>
      <c r="J297" s="354"/>
      <c r="K297" s="354"/>
      <c r="L297" s="354"/>
      <c r="M297" s="354"/>
      <c r="N297" s="354"/>
      <c r="O297" s="354"/>
      <c r="P297" s="354"/>
      <c r="Q297" s="354"/>
      <c r="R297" s="494">
        <v>1</v>
      </c>
      <c r="S297" s="495">
        <v>4471.83</v>
      </c>
      <c r="T297" s="354"/>
      <c r="U297" s="354"/>
      <c r="V297" s="354"/>
      <c r="W297" s="354"/>
      <c r="X297" s="403"/>
      <c r="Y297" s="475"/>
      <c r="Z297" s="177">
        <f aca="true" t="shared" si="54" ref="Z297:Z361">G297-(M297+O297+Q297+S297)</f>
        <v>0</v>
      </c>
    </row>
    <row r="298" spans="1:26" s="190" customFormat="1" ht="27" customHeight="1">
      <c r="A298" s="658"/>
      <c r="B298" s="696" t="s">
        <v>457</v>
      </c>
      <c r="C298" s="696"/>
      <c r="D298" s="696"/>
      <c r="E298" s="696"/>
      <c r="F298" s="382"/>
      <c r="G298" s="355">
        <f>G297</f>
        <v>4471.83</v>
      </c>
      <c r="H298" s="356"/>
      <c r="I298" s="355">
        <f>I297</f>
        <v>4471.83</v>
      </c>
      <c r="J298" s="356"/>
      <c r="K298" s="356"/>
      <c r="L298" s="356"/>
      <c r="M298" s="355">
        <f>M297</f>
        <v>0</v>
      </c>
      <c r="N298" s="356"/>
      <c r="O298" s="355">
        <f>O297</f>
        <v>0</v>
      </c>
      <c r="P298" s="356"/>
      <c r="Q298" s="355">
        <f>Q297</f>
        <v>0</v>
      </c>
      <c r="R298" s="356"/>
      <c r="S298" s="355">
        <f>S297</f>
        <v>4471.83</v>
      </c>
      <c r="T298" s="356"/>
      <c r="U298" s="356"/>
      <c r="V298" s="356"/>
      <c r="W298" s="356"/>
      <c r="X298" s="404"/>
      <c r="Y298" s="476"/>
      <c r="Z298" s="177">
        <f t="shared" si="54"/>
        <v>0</v>
      </c>
    </row>
    <row r="299" spans="1:26" ht="94.5">
      <c r="A299" s="658" t="s">
        <v>428</v>
      </c>
      <c r="B299" s="383" t="s">
        <v>486</v>
      </c>
      <c r="C299" s="579" t="s">
        <v>430</v>
      </c>
      <c r="D299" s="543" t="s">
        <v>297</v>
      </c>
      <c r="E299" s="544">
        <v>4751</v>
      </c>
      <c r="F299" s="383" t="s">
        <v>14</v>
      </c>
      <c r="G299" s="370">
        <f>F299*E299</f>
        <v>4751</v>
      </c>
      <c r="H299" s="371" t="str">
        <f>F299</f>
        <v>1</v>
      </c>
      <c r="I299" s="370">
        <f>G299</f>
        <v>4751</v>
      </c>
      <c r="J299" s="32"/>
      <c r="K299" s="32"/>
      <c r="L299" s="32"/>
      <c r="M299" s="32"/>
      <c r="N299" s="32"/>
      <c r="O299" s="32"/>
      <c r="P299" s="32" t="s">
        <v>14</v>
      </c>
      <c r="Q299" s="32">
        <v>4751</v>
      </c>
      <c r="R299" s="32"/>
      <c r="S299" s="32"/>
      <c r="T299" s="32"/>
      <c r="U299" s="32"/>
      <c r="V299" s="32"/>
      <c r="W299" s="32"/>
      <c r="X299" s="405"/>
      <c r="Y299" s="477"/>
      <c r="Z299" s="177">
        <f t="shared" si="54"/>
        <v>0</v>
      </c>
    </row>
    <row r="300" spans="1:26" s="77" customFormat="1" ht="27" customHeight="1">
      <c r="A300" s="658"/>
      <c r="B300" s="696" t="s">
        <v>608</v>
      </c>
      <c r="C300" s="696"/>
      <c r="D300" s="696"/>
      <c r="E300" s="696"/>
      <c r="F300" s="382"/>
      <c r="G300" s="355">
        <f>SUM(G299:G299)</f>
        <v>4751</v>
      </c>
      <c r="H300" s="356"/>
      <c r="I300" s="355">
        <f>SUM(I299:I299)</f>
        <v>4751</v>
      </c>
      <c r="J300" s="356"/>
      <c r="K300" s="356"/>
      <c r="L300" s="356"/>
      <c r="M300" s="355">
        <f>SUM(M299:M299)</f>
        <v>0</v>
      </c>
      <c r="N300" s="356"/>
      <c r="O300" s="355">
        <f>SUM(O299:O299)</f>
        <v>0</v>
      </c>
      <c r="P300" s="356"/>
      <c r="Q300" s="355">
        <f>SUM(Q299:Q299)</f>
        <v>4751</v>
      </c>
      <c r="R300" s="356"/>
      <c r="S300" s="355">
        <f>SUM(S299:S299)</f>
        <v>0</v>
      </c>
      <c r="T300" s="356"/>
      <c r="U300" s="356"/>
      <c r="V300" s="356"/>
      <c r="W300" s="356"/>
      <c r="X300" s="404"/>
      <c r="Y300" s="476"/>
      <c r="Z300" s="177">
        <f t="shared" si="54"/>
        <v>0</v>
      </c>
    </row>
    <row r="301" spans="1:26" ht="75">
      <c r="A301" s="658" t="s">
        <v>326</v>
      </c>
      <c r="B301" s="72" t="s">
        <v>487</v>
      </c>
      <c r="C301" s="513" t="s">
        <v>157</v>
      </c>
      <c r="D301" s="543" t="s">
        <v>297</v>
      </c>
      <c r="E301" s="165">
        <v>2965.58</v>
      </c>
      <c r="F301" s="500">
        <v>0.4</v>
      </c>
      <c r="G301" s="174">
        <f>F301*E301</f>
        <v>1186.232</v>
      </c>
      <c r="H301" s="175">
        <f>F301</f>
        <v>0.4</v>
      </c>
      <c r="I301" s="174">
        <f>G301</f>
        <v>1186.232</v>
      </c>
      <c r="J301" s="35"/>
      <c r="K301" s="14"/>
      <c r="L301" s="13"/>
      <c r="M301" s="14"/>
      <c r="N301" s="13">
        <v>0.4</v>
      </c>
      <c r="O301" s="14">
        <v>1186.232</v>
      </c>
      <c r="P301" s="13"/>
      <c r="Q301" s="14"/>
      <c r="R301" s="13"/>
      <c r="S301" s="14"/>
      <c r="T301" s="11"/>
      <c r="U301" s="13"/>
      <c r="V301" s="108"/>
      <c r="W301" s="12"/>
      <c r="X301" s="82"/>
      <c r="Y301" s="454"/>
      <c r="Z301" s="177">
        <f t="shared" si="54"/>
        <v>0</v>
      </c>
    </row>
    <row r="302" spans="1:26" ht="60" customHeight="1">
      <c r="A302" s="658"/>
      <c r="B302" s="72" t="s">
        <v>488</v>
      </c>
      <c r="C302" s="513" t="s">
        <v>412</v>
      </c>
      <c r="D302" s="543" t="s">
        <v>297</v>
      </c>
      <c r="E302" s="534">
        <v>4587.03</v>
      </c>
      <c r="F302" s="534">
        <v>0.64247</v>
      </c>
      <c r="G302" s="174">
        <f>F302*E302</f>
        <v>2947.0291641</v>
      </c>
      <c r="H302" s="175">
        <f>F302</f>
        <v>0.64247</v>
      </c>
      <c r="I302" s="174">
        <f>G302</f>
        <v>2947.0291641</v>
      </c>
      <c r="J302" s="35"/>
      <c r="K302" s="14"/>
      <c r="L302" s="13">
        <v>0.64247</v>
      </c>
      <c r="M302" s="14">
        <v>2947.0291641</v>
      </c>
      <c r="N302" s="13"/>
      <c r="O302" s="14"/>
      <c r="P302" s="13"/>
      <c r="Q302" s="14"/>
      <c r="R302" s="13"/>
      <c r="S302" s="14"/>
      <c r="T302" s="11"/>
      <c r="U302" s="13"/>
      <c r="V302" s="108"/>
      <c r="W302" s="12"/>
      <c r="X302" s="82"/>
      <c r="Y302" s="454"/>
      <c r="Z302" s="177">
        <f t="shared" si="54"/>
        <v>0</v>
      </c>
    </row>
    <row r="303" spans="1:26" s="314" customFormat="1" ht="24.75" customHeight="1">
      <c r="A303" s="658"/>
      <c r="B303" s="696" t="s">
        <v>466</v>
      </c>
      <c r="C303" s="696"/>
      <c r="D303" s="696"/>
      <c r="E303" s="696"/>
      <c r="F303" s="384"/>
      <c r="G303" s="195">
        <f>G301+G302</f>
        <v>4133.2611641</v>
      </c>
      <c r="H303" s="385"/>
      <c r="I303" s="195">
        <f>I301+I302</f>
        <v>4133.2611641</v>
      </c>
      <c r="J303" s="385"/>
      <c r="K303" s="195"/>
      <c r="L303" s="197"/>
      <c r="M303" s="195">
        <f>M301+M302</f>
        <v>2947.0291641</v>
      </c>
      <c r="N303" s="197"/>
      <c r="O303" s="195">
        <f>O301+O302</f>
        <v>1186.232</v>
      </c>
      <c r="P303" s="197"/>
      <c r="Q303" s="195">
        <f>Q301+Q302</f>
        <v>0</v>
      </c>
      <c r="R303" s="197"/>
      <c r="S303" s="195">
        <f>S301+S302</f>
        <v>0</v>
      </c>
      <c r="T303" s="386"/>
      <c r="U303" s="197"/>
      <c r="V303" s="387"/>
      <c r="W303" s="388"/>
      <c r="X303" s="202"/>
      <c r="Y303" s="453"/>
      <c r="Z303" s="177">
        <f t="shared" si="54"/>
        <v>0</v>
      </c>
    </row>
    <row r="304" spans="1:26" s="319" customFormat="1" ht="45" customHeight="1" thickBot="1">
      <c r="A304" s="643" t="s">
        <v>12</v>
      </c>
      <c r="B304" s="699"/>
      <c r="C304" s="699"/>
      <c r="D304" s="260"/>
      <c r="E304" s="257"/>
      <c r="F304" s="260"/>
      <c r="G304" s="257">
        <f>G303+G298+G300</f>
        <v>13356.0911641</v>
      </c>
      <c r="H304" s="258"/>
      <c r="I304" s="257">
        <f>I303+I298+I300</f>
        <v>13356.0911641</v>
      </c>
      <c r="J304" s="258"/>
      <c r="K304" s="257"/>
      <c r="L304" s="258"/>
      <c r="M304" s="257">
        <f>M303+M298+M300</f>
        <v>2947.0291641</v>
      </c>
      <c r="N304" s="258"/>
      <c r="O304" s="257">
        <f>O303+O298+O300</f>
        <v>1186.232</v>
      </c>
      <c r="P304" s="258"/>
      <c r="Q304" s="257">
        <f>Q303+Q298+Q300</f>
        <v>4751</v>
      </c>
      <c r="R304" s="258"/>
      <c r="S304" s="257">
        <f>S303+S298+S300</f>
        <v>4471.83</v>
      </c>
      <c r="T304" s="315"/>
      <c r="U304" s="260"/>
      <c r="V304" s="316"/>
      <c r="W304" s="317"/>
      <c r="X304" s="318"/>
      <c r="Y304" s="466"/>
      <c r="Z304" s="177">
        <f t="shared" si="54"/>
        <v>0</v>
      </c>
    </row>
    <row r="305" spans="1:26" ht="34.5" customHeight="1">
      <c r="A305" s="645" t="s">
        <v>533</v>
      </c>
      <c r="B305" s="648"/>
      <c r="C305" s="648"/>
      <c r="D305" s="648"/>
      <c r="E305" s="648"/>
      <c r="F305" s="648"/>
      <c r="G305" s="648"/>
      <c r="H305" s="648"/>
      <c r="I305" s="648"/>
      <c r="J305" s="648"/>
      <c r="K305" s="648"/>
      <c r="L305" s="648"/>
      <c r="M305" s="648"/>
      <c r="N305" s="648"/>
      <c r="O305" s="648"/>
      <c r="P305" s="648"/>
      <c r="Q305" s="648"/>
      <c r="R305" s="648"/>
      <c r="S305" s="648"/>
      <c r="T305" s="648"/>
      <c r="U305" s="648"/>
      <c r="V305" s="648"/>
      <c r="W305" s="648"/>
      <c r="X305" s="649"/>
      <c r="Y305" s="8"/>
      <c r="Z305" s="177">
        <f t="shared" si="54"/>
        <v>0</v>
      </c>
    </row>
    <row r="306" spans="1:26" ht="34.5" customHeight="1">
      <c r="A306" s="632" t="s">
        <v>24</v>
      </c>
      <c r="B306" s="72" t="s">
        <v>547</v>
      </c>
      <c r="C306" s="580" t="s">
        <v>39</v>
      </c>
      <c r="D306" s="581" t="s">
        <v>526</v>
      </c>
      <c r="E306" s="555">
        <v>18.2671429</v>
      </c>
      <c r="F306" s="118">
        <v>28</v>
      </c>
      <c r="G306" s="230">
        <f>F306*E306</f>
        <v>511.4800012</v>
      </c>
      <c r="H306" s="242">
        <f aca="true" t="shared" si="55" ref="H306:I309">F306</f>
        <v>28</v>
      </c>
      <c r="I306" s="230">
        <f t="shared" si="55"/>
        <v>511.4800012</v>
      </c>
      <c r="J306" s="38"/>
      <c r="K306" s="110"/>
      <c r="L306" s="492">
        <v>28</v>
      </c>
      <c r="M306" s="493">
        <v>511.4800012</v>
      </c>
      <c r="N306" s="38"/>
      <c r="O306" s="110"/>
      <c r="P306" s="38"/>
      <c r="Q306" s="110"/>
      <c r="R306" s="38"/>
      <c r="S306" s="110"/>
      <c r="T306" s="38"/>
      <c r="U306" s="38"/>
      <c r="V306" s="38"/>
      <c r="W306" s="72"/>
      <c r="X306" s="81"/>
      <c r="Y306" s="20"/>
      <c r="Z306" s="177">
        <f t="shared" si="54"/>
        <v>0</v>
      </c>
    </row>
    <row r="307" spans="1:26" ht="34.5" customHeight="1">
      <c r="A307" s="632"/>
      <c r="B307" s="72" t="s">
        <v>548</v>
      </c>
      <c r="C307" s="580" t="s">
        <v>40</v>
      </c>
      <c r="D307" s="581" t="s">
        <v>526</v>
      </c>
      <c r="E307" s="555">
        <v>3.3</v>
      </c>
      <c r="F307" s="118">
        <v>14</v>
      </c>
      <c r="G307" s="230">
        <f>F307*E307</f>
        <v>46.199999999999996</v>
      </c>
      <c r="H307" s="242">
        <f t="shared" si="55"/>
        <v>14</v>
      </c>
      <c r="I307" s="230">
        <f t="shared" si="55"/>
        <v>46.199999999999996</v>
      </c>
      <c r="J307" s="38"/>
      <c r="K307" s="110"/>
      <c r="L307" s="492">
        <v>14</v>
      </c>
      <c r="M307" s="493">
        <v>46.2</v>
      </c>
      <c r="N307" s="38"/>
      <c r="O307" s="110"/>
      <c r="P307" s="38"/>
      <c r="Q307" s="110"/>
      <c r="R307" s="38"/>
      <c r="S307" s="110"/>
      <c r="T307" s="38"/>
      <c r="U307" s="38"/>
      <c r="V307" s="38"/>
      <c r="W307" s="72"/>
      <c r="X307" s="81"/>
      <c r="Y307" s="20"/>
      <c r="Z307" s="177">
        <f t="shared" si="54"/>
        <v>0</v>
      </c>
    </row>
    <row r="308" spans="1:26" ht="34.5" customHeight="1">
      <c r="A308" s="632"/>
      <c r="B308" s="72" t="s">
        <v>635</v>
      </c>
      <c r="C308" s="580" t="s">
        <v>41</v>
      </c>
      <c r="D308" s="581" t="s">
        <v>526</v>
      </c>
      <c r="E308" s="555">
        <v>20.8</v>
      </c>
      <c r="F308" s="118">
        <v>6</v>
      </c>
      <c r="G308" s="230">
        <f>F308*E308</f>
        <v>124.80000000000001</v>
      </c>
      <c r="H308" s="242">
        <f t="shared" si="55"/>
        <v>6</v>
      </c>
      <c r="I308" s="230">
        <f t="shared" si="55"/>
        <v>124.80000000000001</v>
      </c>
      <c r="J308" s="38"/>
      <c r="K308" s="110"/>
      <c r="L308" s="492">
        <v>6</v>
      </c>
      <c r="M308" s="493">
        <v>124.8</v>
      </c>
      <c r="N308" s="38"/>
      <c r="O308" s="110"/>
      <c r="P308" s="38"/>
      <c r="Q308" s="110"/>
      <c r="R308" s="38"/>
      <c r="S308" s="110"/>
      <c r="T308" s="38"/>
      <c r="U308" s="38"/>
      <c r="V308" s="38"/>
      <c r="W308" s="72"/>
      <c r="X308" s="81"/>
      <c r="Y308" s="20"/>
      <c r="Z308" s="177">
        <f t="shared" si="54"/>
        <v>0</v>
      </c>
    </row>
    <row r="309" spans="1:26" ht="34.5" customHeight="1">
      <c r="A309" s="632"/>
      <c r="B309" s="72" t="s">
        <v>636</v>
      </c>
      <c r="C309" s="580" t="s">
        <v>42</v>
      </c>
      <c r="D309" s="581" t="s">
        <v>526</v>
      </c>
      <c r="E309" s="555">
        <v>4.97</v>
      </c>
      <c r="F309" s="118">
        <v>6</v>
      </c>
      <c r="G309" s="230">
        <f>F309*E309</f>
        <v>29.82</v>
      </c>
      <c r="H309" s="242">
        <f t="shared" si="55"/>
        <v>6</v>
      </c>
      <c r="I309" s="230">
        <f t="shared" si="55"/>
        <v>29.82</v>
      </c>
      <c r="J309" s="38"/>
      <c r="K309" s="110"/>
      <c r="L309" s="492">
        <v>6</v>
      </c>
      <c r="M309" s="493">
        <v>29.82</v>
      </c>
      <c r="N309" s="38"/>
      <c r="O309" s="110"/>
      <c r="P309" s="38"/>
      <c r="Q309" s="110"/>
      <c r="R309" s="38"/>
      <c r="S309" s="110"/>
      <c r="T309" s="38"/>
      <c r="U309" s="38"/>
      <c r="V309" s="38"/>
      <c r="W309" s="72"/>
      <c r="X309" s="81"/>
      <c r="Y309" s="20"/>
      <c r="Z309" s="177">
        <f t="shared" si="54"/>
        <v>0</v>
      </c>
    </row>
    <row r="310" spans="1:26" s="181" customFormat="1" ht="34.5" customHeight="1">
      <c r="A310" s="632"/>
      <c r="B310" s="698" t="s">
        <v>452</v>
      </c>
      <c r="C310" s="698"/>
      <c r="D310" s="698"/>
      <c r="E310" s="698"/>
      <c r="F310" s="196"/>
      <c r="G310" s="203">
        <f>SUM(G306:G309)</f>
        <v>712.3000012000001</v>
      </c>
      <c r="H310" s="196"/>
      <c r="I310" s="203">
        <f>SUM(I306:I309)</f>
        <v>712.3000012000001</v>
      </c>
      <c r="J310" s="196"/>
      <c r="K310" s="203"/>
      <c r="L310" s="196"/>
      <c r="M310" s="203">
        <f>SUM(M306:M309)</f>
        <v>712.3000012</v>
      </c>
      <c r="N310" s="196"/>
      <c r="O310" s="203">
        <f>SUM(O306:O309)</f>
        <v>0</v>
      </c>
      <c r="P310" s="196"/>
      <c r="Q310" s="203">
        <f>SUM(Q306:Q309)</f>
        <v>0</v>
      </c>
      <c r="R310" s="196"/>
      <c r="S310" s="203">
        <f>SUM(S306:S309)</f>
        <v>0</v>
      </c>
      <c r="T310" s="196"/>
      <c r="U310" s="196"/>
      <c r="V310" s="196"/>
      <c r="W310" s="205"/>
      <c r="X310" s="206"/>
      <c r="Y310" s="456"/>
      <c r="Z310" s="177">
        <f t="shared" si="54"/>
        <v>0</v>
      </c>
    </row>
    <row r="311" spans="1:26" ht="15.75" customHeight="1">
      <c r="A311" s="632" t="s">
        <v>56</v>
      </c>
      <c r="B311" s="72" t="s">
        <v>273</v>
      </c>
      <c r="C311" s="582" t="s">
        <v>298</v>
      </c>
      <c r="D311" s="583" t="s">
        <v>526</v>
      </c>
      <c r="E311" s="14">
        <v>2.49</v>
      </c>
      <c r="F311" s="584">
        <v>10</v>
      </c>
      <c r="G311" s="180">
        <f>F311*E311</f>
        <v>24.900000000000002</v>
      </c>
      <c r="H311" s="179">
        <f aca="true" t="shared" si="56" ref="H311:I315">F311</f>
        <v>10</v>
      </c>
      <c r="I311" s="180">
        <f>G311</f>
        <v>24.900000000000002</v>
      </c>
      <c r="J311" s="23"/>
      <c r="K311" s="113"/>
      <c r="L311" s="23">
        <v>10</v>
      </c>
      <c r="M311" s="113">
        <v>24.9</v>
      </c>
      <c r="N311" s="22"/>
      <c r="O311" s="113"/>
      <c r="P311" s="22"/>
      <c r="Q311" s="113"/>
      <c r="R311" s="22"/>
      <c r="S311" s="113"/>
      <c r="T311" s="38"/>
      <c r="U311" s="34"/>
      <c r="V311" s="107"/>
      <c r="W311" s="101"/>
      <c r="X311" s="85"/>
      <c r="Y311" s="472"/>
      <c r="Z311" s="177">
        <f t="shared" si="54"/>
        <v>0</v>
      </c>
    </row>
    <row r="312" spans="1:26" ht="15.75">
      <c r="A312" s="632"/>
      <c r="B312" s="72" t="s">
        <v>637</v>
      </c>
      <c r="C312" s="582" t="s">
        <v>299</v>
      </c>
      <c r="D312" s="584" t="s">
        <v>526</v>
      </c>
      <c r="E312" s="113">
        <v>11</v>
      </c>
      <c r="F312" s="584">
        <v>5</v>
      </c>
      <c r="G312" s="180">
        <f>F312*E312</f>
        <v>55</v>
      </c>
      <c r="H312" s="179">
        <f t="shared" si="56"/>
        <v>5</v>
      </c>
      <c r="I312" s="180">
        <f t="shared" si="56"/>
        <v>55</v>
      </c>
      <c r="J312" s="23"/>
      <c r="K312" s="113"/>
      <c r="L312" s="23">
        <v>5</v>
      </c>
      <c r="M312" s="113">
        <v>55</v>
      </c>
      <c r="N312" s="22"/>
      <c r="O312" s="113"/>
      <c r="P312" s="22"/>
      <c r="Q312" s="113"/>
      <c r="R312" s="22"/>
      <c r="S312" s="113"/>
      <c r="T312" s="38"/>
      <c r="U312" s="34"/>
      <c r="V312" s="107"/>
      <c r="W312" s="101"/>
      <c r="X312" s="85"/>
      <c r="Y312" s="472"/>
      <c r="Z312" s="177">
        <f t="shared" si="54"/>
        <v>0</v>
      </c>
    </row>
    <row r="313" spans="1:26" ht="31.5">
      <c r="A313" s="632"/>
      <c r="B313" s="72" t="s">
        <v>500</v>
      </c>
      <c r="C313" s="585" t="s">
        <v>300</v>
      </c>
      <c r="D313" s="584" t="s">
        <v>526</v>
      </c>
      <c r="E313" s="113">
        <v>14</v>
      </c>
      <c r="F313" s="584">
        <v>12</v>
      </c>
      <c r="G313" s="180">
        <f>F313*E313</f>
        <v>168</v>
      </c>
      <c r="H313" s="179">
        <f>F313</f>
        <v>12</v>
      </c>
      <c r="I313" s="180">
        <f>G313</f>
        <v>168</v>
      </c>
      <c r="J313" s="23"/>
      <c r="K313" s="113"/>
      <c r="L313" s="23">
        <v>12</v>
      </c>
      <c r="M313" s="113">
        <v>168</v>
      </c>
      <c r="N313" s="22"/>
      <c r="O313" s="113"/>
      <c r="P313" s="22"/>
      <c r="Q313" s="113"/>
      <c r="R313" s="22"/>
      <c r="S313" s="113"/>
      <c r="T313" s="38"/>
      <c r="U313" s="34"/>
      <c r="V313" s="107"/>
      <c r="W313" s="101"/>
      <c r="X313" s="85"/>
      <c r="Y313" s="472"/>
      <c r="Z313" s="177">
        <f t="shared" si="54"/>
        <v>0</v>
      </c>
    </row>
    <row r="314" spans="1:26" ht="15.75">
      <c r="A314" s="632"/>
      <c r="B314" s="72" t="s">
        <v>501</v>
      </c>
      <c r="C314" s="585" t="s">
        <v>301</v>
      </c>
      <c r="D314" s="584" t="s">
        <v>526</v>
      </c>
      <c r="E314" s="113">
        <v>1.245</v>
      </c>
      <c r="F314" s="584">
        <v>15</v>
      </c>
      <c r="G314" s="180">
        <f>F314*E314</f>
        <v>18.675</v>
      </c>
      <c r="H314" s="179">
        <f>F314</f>
        <v>15</v>
      </c>
      <c r="I314" s="180">
        <f>G314</f>
        <v>18.675</v>
      </c>
      <c r="J314" s="23"/>
      <c r="K314" s="113"/>
      <c r="L314" s="23">
        <v>15</v>
      </c>
      <c r="M314" s="113">
        <v>18.675</v>
      </c>
      <c r="N314" s="22"/>
      <c r="O314" s="113"/>
      <c r="P314" s="22"/>
      <c r="Q314" s="113"/>
      <c r="R314" s="22"/>
      <c r="S314" s="113"/>
      <c r="T314" s="38"/>
      <c r="U314" s="34"/>
      <c r="V314" s="107"/>
      <c r="W314" s="101"/>
      <c r="X314" s="85"/>
      <c r="Y314" s="472"/>
      <c r="Z314" s="177">
        <f t="shared" si="54"/>
        <v>0</v>
      </c>
    </row>
    <row r="315" spans="1:26" ht="31.5">
      <c r="A315" s="632"/>
      <c r="B315" s="72" t="s">
        <v>638</v>
      </c>
      <c r="C315" s="582" t="s">
        <v>302</v>
      </c>
      <c r="D315" s="583" t="s">
        <v>526</v>
      </c>
      <c r="E315" s="14">
        <v>2.4</v>
      </c>
      <c r="F315" s="584">
        <v>5</v>
      </c>
      <c r="G315" s="180">
        <f>F315*E315</f>
        <v>12</v>
      </c>
      <c r="H315" s="179">
        <f t="shared" si="56"/>
        <v>5</v>
      </c>
      <c r="I315" s="180">
        <f t="shared" si="56"/>
        <v>12</v>
      </c>
      <c r="J315" s="23"/>
      <c r="K315" s="113"/>
      <c r="L315" s="23">
        <v>5</v>
      </c>
      <c r="M315" s="113">
        <v>12</v>
      </c>
      <c r="N315" s="22"/>
      <c r="O315" s="113"/>
      <c r="P315" s="22"/>
      <c r="Q315" s="113"/>
      <c r="R315" s="22"/>
      <c r="S315" s="113"/>
      <c r="T315" s="38"/>
      <c r="U315" s="34"/>
      <c r="V315" s="107"/>
      <c r="W315" s="101"/>
      <c r="X315" s="85"/>
      <c r="Y315" s="472"/>
      <c r="Z315" s="177">
        <f t="shared" si="54"/>
        <v>0</v>
      </c>
    </row>
    <row r="316" spans="1:26" s="178" customFormat="1" ht="19.5" customHeight="1">
      <c r="A316" s="632"/>
      <c r="B316" s="633" t="s">
        <v>457</v>
      </c>
      <c r="C316" s="633"/>
      <c r="D316" s="633"/>
      <c r="E316" s="633"/>
      <c r="F316" s="364"/>
      <c r="G316" s="246">
        <f>SUM(G311:G315)</f>
        <v>278.575</v>
      </c>
      <c r="H316" s="247"/>
      <c r="I316" s="246">
        <f>SUM(I311:I315)</f>
        <v>278.575</v>
      </c>
      <c r="J316" s="247"/>
      <c r="K316" s="246"/>
      <c r="L316" s="185"/>
      <c r="M316" s="246">
        <f>SUM(M311:M315)</f>
        <v>278.575</v>
      </c>
      <c r="N316" s="185"/>
      <c r="O316" s="246">
        <f>SUM(O311:O315)</f>
        <v>0</v>
      </c>
      <c r="P316" s="185"/>
      <c r="Q316" s="246">
        <f>SUM(Q311:Q315)</f>
        <v>0</v>
      </c>
      <c r="R316" s="185"/>
      <c r="S316" s="246">
        <f>SUM(S311:S315)</f>
        <v>0</v>
      </c>
      <c r="T316" s="296"/>
      <c r="U316" s="186"/>
      <c r="V316" s="320"/>
      <c r="W316" s="321"/>
      <c r="X316" s="189"/>
      <c r="Y316" s="460"/>
      <c r="Z316" s="177">
        <f t="shared" si="54"/>
        <v>0</v>
      </c>
    </row>
    <row r="317" spans="1:26" ht="15">
      <c r="A317" s="632" t="s">
        <v>326</v>
      </c>
      <c r="B317" s="72" t="s">
        <v>639</v>
      </c>
      <c r="C317" s="586" t="s">
        <v>413</v>
      </c>
      <c r="D317" s="567" t="s">
        <v>526</v>
      </c>
      <c r="E317" s="568">
        <v>45</v>
      </c>
      <c r="F317" s="587">
        <v>2</v>
      </c>
      <c r="G317" s="174">
        <f>F317*E317</f>
        <v>90</v>
      </c>
      <c r="H317" s="259">
        <f aca="true" t="shared" si="57" ref="H317:I320">F317</f>
        <v>2</v>
      </c>
      <c r="I317" s="174">
        <f t="shared" si="57"/>
        <v>90</v>
      </c>
      <c r="J317" s="35"/>
      <c r="K317" s="14"/>
      <c r="L317" s="35">
        <v>2</v>
      </c>
      <c r="M317" s="14">
        <v>90</v>
      </c>
      <c r="N317" s="37"/>
      <c r="O317" s="113"/>
      <c r="P317" s="37"/>
      <c r="Q317" s="113"/>
      <c r="R317" s="37"/>
      <c r="S317" s="160"/>
      <c r="T317" s="38"/>
      <c r="U317" s="161"/>
      <c r="V317" s="39"/>
      <c r="W317" s="171"/>
      <c r="X317" s="47"/>
      <c r="Y317" s="459"/>
      <c r="Z317" s="177">
        <f t="shared" si="54"/>
        <v>0</v>
      </c>
    </row>
    <row r="318" spans="1:26" ht="15">
      <c r="A318" s="632"/>
      <c r="B318" s="72" t="s">
        <v>640</v>
      </c>
      <c r="C318" s="586" t="s">
        <v>414</v>
      </c>
      <c r="D318" s="567" t="s">
        <v>526</v>
      </c>
      <c r="E318" s="568">
        <v>17.6</v>
      </c>
      <c r="F318" s="587">
        <v>4</v>
      </c>
      <c r="G318" s="174">
        <f>F318*E318</f>
        <v>70.4</v>
      </c>
      <c r="H318" s="259">
        <f t="shared" si="57"/>
        <v>4</v>
      </c>
      <c r="I318" s="174">
        <f t="shared" si="57"/>
        <v>70.4</v>
      </c>
      <c r="J318" s="35"/>
      <c r="K318" s="14"/>
      <c r="L318" s="35">
        <v>4</v>
      </c>
      <c r="M318" s="14">
        <v>70.4</v>
      </c>
      <c r="N318" s="37"/>
      <c r="O318" s="113"/>
      <c r="P318" s="37"/>
      <c r="Q318" s="113"/>
      <c r="R318" s="37"/>
      <c r="S318" s="160"/>
      <c r="T318" s="38"/>
      <c r="U318" s="161"/>
      <c r="V318" s="39"/>
      <c r="W318" s="171"/>
      <c r="X318" s="47"/>
      <c r="Y318" s="459"/>
      <c r="Z318" s="177">
        <f t="shared" si="54"/>
        <v>0</v>
      </c>
    </row>
    <row r="319" spans="1:26" ht="15">
      <c r="A319" s="632"/>
      <c r="B319" s="72" t="s">
        <v>641</v>
      </c>
      <c r="C319" s="588" t="s">
        <v>415</v>
      </c>
      <c r="D319" s="533" t="s">
        <v>526</v>
      </c>
      <c r="E319" s="534">
        <f>19.34/1.2</f>
        <v>16.116666666666667</v>
      </c>
      <c r="F319" s="535">
        <v>20</v>
      </c>
      <c r="G319" s="174">
        <f>F319*E319</f>
        <v>322.33333333333337</v>
      </c>
      <c r="H319" s="259">
        <f t="shared" si="57"/>
        <v>20</v>
      </c>
      <c r="I319" s="174">
        <f t="shared" si="57"/>
        <v>322.33333333333337</v>
      </c>
      <c r="J319" s="35"/>
      <c r="K319" s="14"/>
      <c r="L319" s="35">
        <v>20</v>
      </c>
      <c r="M319" s="14">
        <v>322.33333333333337</v>
      </c>
      <c r="N319" s="37"/>
      <c r="O319" s="113"/>
      <c r="P319" s="37"/>
      <c r="Q319" s="113"/>
      <c r="R319" s="37"/>
      <c r="S319" s="160"/>
      <c r="T319" s="38"/>
      <c r="U319" s="161"/>
      <c r="V319" s="39"/>
      <c r="W319" s="171"/>
      <c r="X319" s="47"/>
      <c r="Y319" s="459"/>
      <c r="Z319" s="177">
        <f t="shared" si="54"/>
        <v>0</v>
      </c>
    </row>
    <row r="320" spans="1:26" ht="15">
      <c r="A320" s="632"/>
      <c r="B320" s="72" t="s">
        <v>642</v>
      </c>
      <c r="C320" s="588" t="s">
        <v>416</v>
      </c>
      <c r="D320" s="533" t="s">
        <v>526</v>
      </c>
      <c r="E320" s="534">
        <v>5.4</v>
      </c>
      <c r="F320" s="535">
        <v>20</v>
      </c>
      <c r="G320" s="174">
        <f>F320*E320</f>
        <v>108</v>
      </c>
      <c r="H320" s="259">
        <f t="shared" si="57"/>
        <v>20</v>
      </c>
      <c r="I320" s="174">
        <f t="shared" si="57"/>
        <v>108</v>
      </c>
      <c r="J320" s="35"/>
      <c r="K320" s="14"/>
      <c r="L320" s="35">
        <v>20</v>
      </c>
      <c r="M320" s="14">
        <v>108</v>
      </c>
      <c r="N320" s="37"/>
      <c r="O320" s="113"/>
      <c r="P320" s="37"/>
      <c r="Q320" s="113"/>
      <c r="R320" s="37"/>
      <c r="S320" s="160"/>
      <c r="T320" s="38"/>
      <c r="U320" s="161"/>
      <c r="V320" s="39"/>
      <c r="W320" s="171"/>
      <c r="X320" s="162"/>
      <c r="Y320" s="459"/>
      <c r="Z320" s="177">
        <f t="shared" si="54"/>
        <v>0</v>
      </c>
    </row>
    <row r="321" spans="1:26" s="178" customFormat="1" ht="19.5" customHeight="1">
      <c r="A321" s="632"/>
      <c r="B321" s="634" t="s">
        <v>466</v>
      </c>
      <c r="C321" s="634"/>
      <c r="D321" s="634"/>
      <c r="E321" s="634"/>
      <c r="F321" s="389"/>
      <c r="G321" s="246">
        <f>SUM(G317:G320)</f>
        <v>590.7333333333333</v>
      </c>
      <c r="H321" s="247"/>
      <c r="I321" s="246">
        <f>SUM(I317:I320)</f>
        <v>590.7333333333333</v>
      </c>
      <c r="J321" s="247"/>
      <c r="K321" s="246"/>
      <c r="L321" s="303"/>
      <c r="M321" s="246">
        <f>SUM(M317:M320)</f>
        <v>590.7333333333333</v>
      </c>
      <c r="N321" s="303"/>
      <c r="O321" s="246">
        <f>SUM(O317:O320)</f>
        <v>0</v>
      </c>
      <c r="P321" s="303"/>
      <c r="Q321" s="246">
        <f>SUM(Q317:Q320)</f>
        <v>0</v>
      </c>
      <c r="R321" s="303"/>
      <c r="S321" s="246">
        <f>SUM(S317:S320)</f>
        <v>0</v>
      </c>
      <c r="T321" s="296"/>
      <c r="U321" s="186"/>
      <c r="V321" s="187"/>
      <c r="W321" s="188"/>
      <c r="X321" s="189"/>
      <c r="Y321" s="460"/>
      <c r="Z321" s="177">
        <f t="shared" si="54"/>
        <v>0</v>
      </c>
    </row>
    <row r="322" spans="1:26" s="76" customFormat="1" ht="37.5">
      <c r="A322" s="632" t="s">
        <v>440</v>
      </c>
      <c r="B322" s="72" t="s">
        <v>274</v>
      </c>
      <c r="C322" s="589" t="s">
        <v>667</v>
      </c>
      <c r="D322" s="590" t="s">
        <v>537</v>
      </c>
      <c r="E322" s="591">
        <v>14.93299</v>
      </c>
      <c r="F322" s="592">
        <v>117</v>
      </c>
      <c r="G322" s="174">
        <f>F322*E322</f>
        <v>1747.15983</v>
      </c>
      <c r="H322" s="35"/>
      <c r="I322" s="14"/>
      <c r="J322" s="175">
        <f>F322</f>
        <v>117</v>
      </c>
      <c r="K322" s="174">
        <f>G322</f>
        <v>1747.15983</v>
      </c>
      <c r="L322" s="37">
        <v>117</v>
      </c>
      <c r="M322" s="14">
        <v>1747.15983</v>
      </c>
      <c r="N322" s="37"/>
      <c r="O322" s="14"/>
      <c r="P322" s="37"/>
      <c r="Q322" s="14"/>
      <c r="R322" s="37"/>
      <c r="S322" s="14"/>
      <c r="T322" s="38"/>
      <c r="U322" s="11"/>
      <c r="V322" s="39"/>
      <c r="W322" s="10"/>
      <c r="X322" s="47"/>
      <c r="Y322" s="459"/>
      <c r="Z322" s="177">
        <f t="shared" si="54"/>
        <v>0</v>
      </c>
    </row>
    <row r="323" spans="1:26" s="76" customFormat="1" ht="18.75">
      <c r="A323" s="632"/>
      <c r="B323" s="72" t="s">
        <v>383</v>
      </c>
      <c r="C323" s="589" t="s">
        <v>442</v>
      </c>
      <c r="D323" s="590" t="s">
        <v>537</v>
      </c>
      <c r="E323" s="591">
        <v>15.1</v>
      </c>
      <c r="F323" s="593">
        <v>9</v>
      </c>
      <c r="G323" s="174">
        <f>F323*E323</f>
        <v>135.9</v>
      </c>
      <c r="H323" s="35"/>
      <c r="I323" s="14"/>
      <c r="J323" s="175">
        <f>F323</f>
        <v>9</v>
      </c>
      <c r="K323" s="174">
        <f>G323</f>
        <v>135.9</v>
      </c>
      <c r="L323" s="37">
        <v>9</v>
      </c>
      <c r="M323" s="14">
        <v>135.9</v>
      </c>
      <c r="N323" s="37"/>
      <c r="O323" s="14"/>
      <c r="P323" s="37"/>
      <c r="Q323" s="14"/>
      <c r="R323" s="37"/>
      <c r="S323" s="14"/>
      <c r="T323" s="38"/>
      <c r="U323" s="11"/>
      <c r="V323" s="39"/>
      <c r="W323" s="10"/>
      <c r="X323" s="47"/>
      <c r="Y323" s="459"/>
      <c r="Z323" s="177">
        <f t="shared" si="54"/>
        <v>0</v>
      </c>
    </row>
    <row r="324" spans="1:26" s="76" customFormat="1" ht="18.75">
      <c r="A324" s="632"/>
      <c r="B324" s="72" t="s">
        <v>384</v>
      </c>
      <c r="C324" s="594" t="s">
        <v>668</v>
      </c>
      <c r="D324" s="590" t="s">
        <v>537</v>
      </c>
      <c r="E324" s="591">
        <v>158.4</v>
      </c>
      <c r="F324" s="592">
        <v>6</v>
      </c>
      <c r="G324" s="174">
        <f>F324*E324</f>
        <v>950.4000000000001</v>
      </c>
      <c r="H324" s="35">
        <v>5</v>
      </c>
      <c r="I324" s="174">
        <f>H324*E324</f>
        <v>792</v>
      </c>
      <c r="J324" s="365">
        <v>1</v>
      </c>
      <c r="K324" s="174">
        <f>J324*E324</f>
        <v>158.4</v>
      </c>
      <c r="L324" s="37">
        <v>6</v>
      </c>
      <c r="M324" s="14">
        <v>950.4</v>
      </c>
      <c r="N324" s="37"/>
      <c r="O324" s="14"/>
      <c r="P324" s="37"/>
      <c r="Q324" s="14"/>
      <c r="R324" s="37"/>
      <c r="S324" s="14"/>
      <c r="T324" s="38"/>
      <c r="U324" s="11"/>
      <c r="V324" s="39"/>
      <c r="W324" s="10"/>
      <c r="X324" s="47"/>
      <c r="Y324" s="459"/>
      <c r="Z324" s="177">
        <f t="shared" si="54"/>
        <v>0</v>
      </c>
    </row>
    <row r="325" spans="1:26" s="76" customFormat="1" ht="37.5">
      <c r="A325" s="632"/>
      <c r="B325" s="72" t="s">
        <v>275</v>
      </c>
      <c r="C325" s="595" t="s">
        <v>669</v>
      </c>
      <c r="D325" s="590" t="s">
        <v>537</v>
      </c>
      <c r="E325" s="591">
        <v>120</v>
      </c>
      <c r="F325" s="592">
        <v>5</v>
      </c>
      <c r="G325" s="174">
        <f>F325*E325</f>
        <v>600</v>
      </c>
      <c r="H325" s="259">
        <f>F325</f>
        <v>5</v>
      </c>
      <c r="I325" s="174">
        <f>G325</f>
        <v>600</v>
      </c>
      <c r="J325" s="365"/>
      <c r="K325" s="14"/>
      <c r="L325" s="37">
        <v>5</v>
      </c>
      <c r="M325" s="14">
        <v>600</v>
      </c>
      <c r="N325" s="37"/>
      <c r="O325" s="14"/>
      <c r="P325" s="37"/>
      <c r="Q325" s="14"/>
      <c r="R325" s="37"/>
      <c r="S325" s="14"/>
      <c r="T325" s="38"/>
      <c r="U325" s="11"/>
      <c r="V325" s="39"/>
      <c r="W325" s="10"/>
      <c r="X325" s="47"/>
      <c r="Y325" s="459"/>
      <c r="Z325" s="177">
        <f t="shared" si="54"/>
        <v>0</v>
      </c>
    </row>
    <row r="326" spans="1:26" s="76" customFormat="1" ht="37.5">
      <c r="A326" s="632"/>
      <c r="B326" s="72" t="s">
        <v>385</v>
      </c>
      <c r="C326" s="595" t="s">
        <v>443</v>
      </c>
      <c r="D326" s="590" t="s">
        <v>537</v>
      </c>
      <c r="E326" s="596">
        <v>0.756</v>
      </c>
      <c r="F326" s="597">
        <v>8</v>
      </c>
      <c r="G326" s="174">
        <f>F326*E326</f>
        <v>6.048</v>
      </c>
      <c r="H326" s="365">
        <v>2</v>
      </c>
      <c r="I326" s="174">
        <f>H326*E326</f>
        <v>1.512</v>
      </c>
      <c r="J326" s="365">
        <v>6</v>
      </c>
      <c r="K326" s="174">
        <f>J326*E326</f>
        <v>4.536</v>
      </c>
      <c r="L326" s="37">
        <v>8</v>
      </c>
      <c r="M326" s="14">
        <v>6.048</v>
      </c>
      <c r="N326" s="37"/>
      <c r="O326" s="14"/>
      <c r="P326" s="37"/>
      <c r="Q326" s="14"/>
      <c r="R326" s="37"/>
      <c r="S326" s="14"/>
      <c r="T326" s="38"/>
      <c r="U326" s="11"/>
      <c r="V326" s="39"/>
      <c r="W326" s="10"/>
      <c r="X326" s="47"/>
      <c r="Y326" s="459"/>
      <c r="Z326" s="177">
        <f t="shared" si="54"/>
        <v>0</v>
      </c>
    </row>
    <row r="327" spans="1:26" s="190" customFormat="1" ht="19.5" customHeight="1">
      <c r="A327" s="632"/>
      <c r="B327" s="697" t="s">
        <v>474</v>
      </c>
      <c r="C327" s="697"/>
      <c r="D327" s="697"/>
      <c r="E327" s="697"/>
      <c r="F327" s="182"/>
      <c r="G327" s="183">
        <f>SUM(G322:G326)</f>
        <v>3439.50783</v>
      </c>
      <c r="H327" s="184"/>
      <c r="I327" s="183">
        <f>SUM(I322:I326)</f>
        <v>1393.512</v>
      </c>
      <c r="J327" s="185"/>
      <c r="K327" s="183">
        <f>SUM(K322:K326)</f>
        <v>2045.9958300000003</v>
      </c>
      <c r="L327" s="185"/>
      <c r="M327" s="183">
        <f>SUM(M322:M326)</f>
        <v>3439.50783</v>
      </c>
      <c r="N327" s="185"/>
      <c r="O327" s="183">
        <f>SUM(O322:O326)</f>
        <v>0</v>
      </c>
      <c r="P327" s="185"/>
      <c r="Q327" s="183">
        <f>SUM(Q322:Q326)</f>
        <v>0</v>
      </c>
      <c r="R327" s="185"/>
      <c r="S327" s="183">
        <f>SUM(S322:S326)</f>
        <v>0</v>
      </c>
      <c r="T327" s="186"/>
      <c r="U327" s="186"/>
      <c r="V327" s="187"/>
      <c r="W327" s="188"/>
      <c r="X327" s="189"/>
      <c r="Y327" s="460"/>
      <c r="Z327" s="177">
        <f t="shared" si="54"/>
        <v>0</v>
      </c>
    </row>
    <row r="328" spans="1:26" s="290" customFormat="1" ht="45" customHeight="1" thickBot="1">
      <c r="A328" s="643" t="s">
        <v>13</v>
      </c>
      <c r="B328" s="644"/>
      <c r="C328" s="644"/>
      <c r="D328" s="322"/>
      <c r="E328" s="323"/>
      <c r="F328" s="322"/>
      <c r="G328" s="257">
        <f>G310+G316+G321+G327</f>
        <v>5021.116164533333</v>
      </c>
      <c r="H328" s="258"/>
      <c r="I328" s="257">
        <f>I310+I316+I321+I327</f>
        <v>2975.1203345333333</v>
      </c>
      <c r="J328" s="258"/>
      <c r="K328" s="257">
        <f>K310+K316+K321+K327</f>
        <v>2045.9958300000003</v>
      </c>
      <c r="L328" s="258"/>
      <c r="M328" s="257">
        <f>M310+M316+M321+M327</f>
        <v>5021.116164533333</v>
      </c>
      <c r="N328" s="258"/>
      <c r="O328" s="257">
        <f>O310+O316+O321+O327</f>
        <v>0</v>
      </c>
      <c r="P328" s="258"/>
      <c r="Q328" s="257">
        <f>Q310+Q316+Q321+Q327</f>
        <v>0</v>
      </c>
      <c r="R328" s="258"/>
      <c r="S328" s="257">
        <f>S310+S316+S321+S327</f>
        <v>0</v>
      </c>
      <c r="T328" s="315"/>
      <c r="U328" s="260"/>
      <c r="V328" s="324"/>
      <c r="W328" s="325"/>
      <c r="X328" s="318"/>
      <c r="Y328" s="466"/>
      <c r="Z328" s="177">
        <f t="shared" si="54"/>
        <v>0</v>
      </c>
    </row>
    <row r="329" spans="1:26" ht="34.5" customHeight="1">
      <c r="A329" s="645" t="s">
        <v>534</v>
      </c>
      <c r="B329" s="646"/>
      <c r="C329" s="646"/>
      <c r="D329" s="646"/>
      <c r="E329" s="646"/>
      <c r="F329" s="646"/>
      <c r="G329" s="646"/>
      <c r="H329" s="646"/>
      <c r="I329" s="646"/>
      <c r="J329" s="646"/>
      <c r="K329" s="646"/>
      <c r="L329" s="646"/>
      <c r="M329" s="646"/>
      <c r="N329" s="646"/>
      <c r="O329" s="646"/>
      <c r="P329" s="646"/>
      <c r="Q329" s="646"/>
      <c r="R329" s="646"/>
      <c r="S329" s="646"/>
      <c r="T329" s="646"/>
      <c r="U329" s="646"/>
      <c r="V329" s="646"/>
      <c r="W329" s="646"/>
      <c r="X329" s="647"/>
      <c r="Y329" s="478"/>
      <c r="Z329" s="177">
        <f t="shared" si="54"/>
        <v>0</v>
      </c>
    </row>
    <row r="330" spans="1:26" s="181" customFormat="1" ht="45" customHeight="1" thickBot="1">
      <c r="A330" s="643" t="s">
        <v>535</v>
      </c>
      <c r="B330" s="644"/>
      <c r="C330" s="644"/>
      <c r="D330" s="260"/>
      <c r="E330" s="257"/>
      <c r="F330" s="260"/>
      <c r="G330" s="257">
        <v>0</v>
      </c>
      <c r="H330" s="260"/>
      <c r="I330" s="257">
        <v>0</v>
      </c>
      <c r="J330" s="260"/>
      <c r="K330" s="257">
        <v>0</v>
      </c>
      <c r="L330" s="260"/>
      <c r="M330" s="257">
        <v>0</v>
      </c>
      <c r="N330" s="260"/>
      <c r="O330" s="257">
        <v>0</v>
      </c>
      <c r="P330" s="260"/>
      <c r="Q330" s="257">
        <v>0</v>
      </c>
      <c r="R330" s="260"/>
      <c r="S330" s="257">
        <v>0</v>
      </c>
      <c r="T330" s="315"/>
      <c r="U330" s="260"/>
      <c r="V330" s="316"/>
      <c r="W330" s="317"/>
      <c r="X330" s="318"/>
      <c r="Y330" s="466"/>
      <c r="Z330" s="177">
        <f t="shared" si="54"/>
        <v>0</v>
      </c>
    </row>
    <row r="331" spans="1:26" ht="34.5" customHeight="1">
      <c r="A331" s="645" t="s">
        <v>536</v>
      </c>
      <c r="B331" s="646"/>
      <c r="C331" s="646"/>
      <c r="D331" s="646"/>
      <c r="E331" s="646"/>
      <c r="F331" s="646"/>
      <c r="G331" s="646"/>
      <c r="H331" s="646"/>
      <c r="I331" s="646"/>
      <c r="J331" s="646"/>
      <c r="K331" s="646"/>
      <c r="L331" s="646"/>
      <c r="M331" s="646"/>
      <c r="N331" s="646"/>
      <c r="O331" s="646"/>
      <c r="P331" s="646"/>
      <c r="Q331" s="646"/>
      <c r="R331" s="646"/>
      <c r="S331" s="646"/>
      <c r="T331" s="646"/>
      <c r="U331" s="646"/>
      <c r="V331" s="646"/>
      <c r="W331" s="646"/>
      <c r="X331" s="647"/>
      <c r="Y331" s="478"/>
      <c r="Z331" s="177">
        <f t="shared" si="54"/>
        <v>0</v>
      </c>
    </row>
    <row r="332" spans="1:26" ht="20.25">
      <c r="A332" s="632" t="s">
        <v>24</v>
      </c>
      <c r="B332" s="72" t="s">
        <v>549</v>
      </c>
      <c r="C332" s="598" t="s">
        <v>44</v>
      </c>
      <c r="D332" s="599" t="s">
        <v>526</v>
      </c>
      <c r="E332" s="555">
        <v>2542.55</v>
      </c>
      <c r="F332" s="118">
        <v>1</v>
      </c>
      <c r="G332" s="230">
        <f>F332*E332</f>
        <v>2542.55</v>
      </c>
      <c r="H332" s="242">
        <f aca="true" t="shared" si="58" ref="H332:I336">F332</f>
        <v>1</v>
      </c>
      <c r="I332" s="230">
        <f t="shared" si="58"/>
        <v>2542.55</v>
      </c>
      <c r="J332" s="377"/>
      <c r="K332" s="377"/>
      <c r="L332" s="110">
        <v>1</v>
      </c>
      <c r="M332" s="110">
        <v>2542.55</v>
      </c>
      <c r="N332" s="110"/>
      <c r="O332" s="110"/>
      <c r="P332" s="110"/>
      <c r="Q332" s="110"/>
      <c r="R332" s="110"/>
      <c r="S332" s="110"/>
      <c r="T332" s="38"/>
      <c r="U332" s="110"/>
      <c r="V332" s="110"/>
      <c r="W332" s="72"/>
      <c r="X332" s="114"/>
      <c r="Y332" s="138"/>
      <c r="Z332" s="177">
        <f t="shared" si="54"/>
        <v>0</v>
      </c>
    </row>
    <row r="333" spans="1:26" ht="20.25">
      <c r="A333" s="632"/>
      <c r="B333" s="72" t="s">
        <v>593</v>
      </c>
      <c r="C333" s="598" t="s">
        <v>353</v>
      </c>
      <c r="D333" s="599" t="s">
        <v>526</v>
      </c>
      <c r="E333" s="555">
        <v>3250</v>
      </c>
      <c r="F333" s="118">
        <v>1</v>
      </c>
      <c r="G333" s="230">
        <f>F333*E333</f>
        <v>3250</v>
      </c>
      <c r="H333" s="242">
        <f>F333</f>
        <v>1</v>
      </c>
      <c r="I333" s="230">
        <f>G333</f>
        <v>3250</v>
      </c>
      <c r="J333" s="377"/>
      <c r="K333" s="377"/>
      <c r="L333" s="110">
        <v>1</v>
      </c>
      <c r="M333" s="110">
        <v>3250</v>
      </c>
      <c r="N333" s="110"/>
      <c r="O333" s="110"/>
      <c r="P333" s="110"/>
      <c r="Q333" s="110"/>
      <c r="R333" s="110"/>
      <c r="S333" s="110"/>
      <c r="T333" s="38"/>
      <c r="U333" s="110"/>
      <c r="V333" s="110"/>
      <c r="W333" s="72"/>
      <c r="X333" s="114"/>
      <c r="Y333" s="138"/>
      <c r="Z333" s="177"/>
    </row>
    <row r="334" spans="1:26" ht="20.25">
      <c r="A334" s="632"/>
      <c r="B334" s="72" t="s">
        <v>453</v>
      </c>
      <c r="C334" s="598" t="s">
        <v>45</v>
      </c>
      <c r="D334" s="599" t="s">
        <v>526</v>
      </c>
      <c r="E334" s="555">
        <v>927</v>
      </c>
      <c r="F334" s="118">
        <v>2</v>
      </c>
      <c r="G334" s="230">
        <f>F334*E334</f>
        <v>1854</v>
      </c>
      <c r="H334" s="242">
        <f t="shared" si="58"/>
        <v>2</v>
      </c>
      <c r="I334" s="230">
        <f t="shared" si="58"/>
        <v>1854</v>
      </c>
      <c r="J334" s="377"/>
      <c r="K334" s="377"/>
      <c r="L334" s="110">
        <v>2</v>
      </c>
      <c r="M334" s="110">
        <v>1854</v>
      </c>
      <c r="N334" s="110"/>
      <c r="O334" s="110"/>
      <c r="P334" s="110"/>
      <c r="Q334" s="110"/>
      <c r="R334" s="110"/>
      <c r="S334" s="110"/>
      <c r="T334" s="38"/>
      <c r="U334" s="110"/>
      <c r="V334" s="110"/>
      <c r="W334" s="72"/>
      <c r="X334" s="114"/>
      <c r="Y334" s="138"/>
      <c r="Z334" s="177">
        <f t="shared" si="54"/>
        <v>0</v>
      </c>
    </row>
    <row r="335" spans="1:26" ht="31.5">
      <c r="A335" s="632"/>
      <c r="B335" s="72" t="s">
        <v>386</v>
      </c>
      <c r="C335" s="598" t="s">
        <v>354</v>
      </c>
      <c r="D335" s="599" t="s">
        <v>526</v>
      </c>
      <c r="E335" s="555">
        <v>1620</v>
      </c>
      <c r="F335" s="118">
        <v>1</v>
      </c>
      <c r="G335" s="230">
        <f>F335*E335</f>
        <v>1620</v>
      </c>
      <c r="H335" s="242">
        <f>F335</f>
        <v>1</v>
      </c>
      <c r="I335" s="230">
        <f>G335</f>
        <v>1620</v>
      </c>
      <c r="J335" s="377"/>
      <c r="K335" s="377"/>
      <c r="L335" s="110">
        <v>1</v>
      </c>
      <c r="M335" s="110">
        <v>1620</v>
      </c>
      <c r="N335" s="110"/>
      <c r="O335" s="110"/>
      <c r="P335" s="110"/>
      <c r="Q335" s="110"/>
      <c r="R335" s="110"/>
      <c r="S335" s="110"/>
      <c r="T335" s="38"/>
      <c r="U335" s="110"/>
      <c r="V335" s="110"/>
      <c r="W335" s="72"/>
      <c r="X335" s="114"/>
      <c r="Y335" s="138"/>
      <c r="Z335" s="177"/>
    </row>
    <row r="336" spans="1:26" ht="15.75">
      <c r="A336" s="632"/>
      <c r="B336" s="72" t="s">
        <v>387</v>
      </c>
      <c r="C336" s="598" t="s">
        <v>46</v>
      </c>
      <c r="D336" s="599" t="s">
        <v>526</v>
      </c>
      <c r="E336" s="555">
        <v>2467</v>
      </c>
      <c r="F336" s="118">
        <v>1</v>
      </c>
      <c r="G336" s="230">
        <f>F336*E336</f>
        <v>2467</v>
      </c>
      <c r="H336" s="242">
        <f t="shared" si="58"/>
        <v>1</v>
      </c>
      <c r="I336" s="230">
        <f t="shared" si="58"/>
        <v>2467</v>
      </c>
      <c r="J336" s="74"/>
      <c r="K336" s="139"/>
      <c r="L336" s="139">
        <v>1</v>
      </c>
      <c r="M336" s="139">
        <v>2467</v>
      </c>
      <c r="N336" s="139"/>
      <c r="O336" s="139"/>
      <c r="P336" s="139"/>
      <c r="Q336" s="139"/>
      <c r="R336" s="139"/>
      <c r="S336" s="139"/>
      <c r="T336" s="38"/>
      <c r="U336" s="139"/>
      <c r="V336" s="139"/>
      <c r="W336" s="72"/>
      <c r="X336" s="149"/>
      <c r="Y336" s="479"/>
      <c r="Z336" s="177">
        <f t="shared" si="54"/>
        <v>0</v>
      </c>
    </row>
    <row r="337" spans="1:26" s="178" customFormat="1" ht="19.5" customHeight="1">
      <c r="A337" s="632"/>
      <c r="B337" s="660" t="s">
        <v>452</v>
      </c>
      <c r="C337" s="660"/>
      <c r="D337" s="660"/>
      <c r="E337" s="660"/>
      <c r="F337" s="390"/>
      <c r="G337" s="203">
        <f>SUM(G332:G336)</f>
        <v>11733.55</v>
      </c>
      <c r="H337" s="261"/>
      <c r="I337" s="203">
        <f>G337</f>
        <v>11733.55</v>
      </c>
      <c r="J337" s="261"/>
      <c r="K337" s="203"/>
      <c r="L337" s="261"/>
      <c r="M337" s="203">
        <f>SUM(M332:M336)</f>
        <v>11733.55</v>
      </c>
      <c r="N337" s="261"/>
      <c r="O337" s="203">
        <f>SUM(O332:O336)</f>
        <v>0</v>
      </c>
      <c r="P337" s="261"/>
      <c r="Q337" s="203">
        <f>SUM(Q332:Q336)</f>
        <v>0</v>
      </c>
      <c r="R337" s="261"/>
      <c r="S337" s="203">
        <f>SUM(S332:S336)</f>
        <v>0</v>
      </c>
      <c r="T337" s="326"/>
      <c r="U337" s="196"/>
      <c r="V337" s="327"/>
      <c r="W337" s="328"/>
      <c r="X337" s="206"/>
      <c r="Y337" s="456"/>
      <c r="Z337" s="177">
        <f t="shared" si="54"/>
        <v>0</v>
      </c>
    </row>
    <row r="338" spans="1:26" ht="30">
      <c r="A338" s="632"/>
      <c r="B338" s="72" t="s">
        <v>43</v>
      </c>
      <c r="C338" s="509" t="s">
        <v>322</v>
      </c>
      <c r="D338" s="78" t="s">
        <v>537</v>
      </c>
      <c r="E338" s="110">
        <v>1215</v>
      </c>
      <c r="F338" s="109">
        <v>1</v>
      </c>
      <c r="G338" s="230">
        <f>F338*E338</f>
        <v>1215</v>
      </c>
      <c r="H338" s="391">
        <f>F338</f>
        <v>1</v>
      </c>
      <c r="I338" s="230">
        <f>G338</f>
        <v>1215</v>
      </c>
      <c r="J338" s="392"/>
      <c r="K338" s="110"/>
      <c r="L338" s="392">
        <v>1</v>
      </c>
      <c r="M338" s="110">
        <v>1215</v>
      </c>
      <c r="N338" s="392"/>
      <c r="O338" s="110"/>
      <c r="P338" s="392"/>
      <c r="Q338" s="110"/>
      <c r="R338" s="392"/>
      <c r="S338" s="110"/>
      <c r="T338" s="359"/>
      <c r="U338" s="38"/>
      <c r="V338" s="357"/>
      <c r="W338" s="358"/>
      <c r="X338" s="81"/>
      <c r="Y338" s="20"/>
      <c r="Z338" s="177">
        <f t="shared" si="54"/>
        <v>0</v>
      </c>
    </row>
    <row r="339" spans="1:26" ht="15">
      <c r="A339" s="632"/>
      <c r="B339" s="72" t="s">
        <v>388</v>
      </c>
      <c r="C339" s="509" t="s">
        <v>323</v>
      </c>
      <c r="D339" s="78" t="s">
        <v>537</v>
      </c>
      <c r="E339" s="110">
        <v>1665</v>
      </c>
      <c r="F339" s="109">
        <v>1</v>
      </c>
      <c r="G339" s="230">
        <f>F339*E339</f>
        <v>1665</v>
      </c>
      <c r="H339" s="391">
        <f>F339</f>
        <v>1</v>
      </c>
      <c r="I339" s="230">
        <f>G339</f>
        <v>1665</v>
      </c>
      <c r="J339" s="392"/>
      <c r="K339" s="110"/>
      <c r="L339" s="392">
        <v>1</v>
      </c>
      <c r="M339" s="110">
        <v>1665</v>
      </c>
      <c r="N339" s="392"/>
      <c r="O339" s="110"/>
      <c r="P339" s="392"/>
      <c r="Q339" s="110"/>
      <c r="R339" s="392"/>
      <c r="S339" s="110"/>
      <c r="T339" s="359"/>
      <c r="U339" s="38"/>
      <c r="V339" s="357"/>
      <c r="W339" s="358"/>
      <c r="X339" s="81"/>
      <c r="Y339" s="20"/>
      <c r="Z339" s="177">
        <f t="shared" si="54"/>
        <v>0</v>
      </c>
    </row>
    <row r="340" spans="1:26" ht="15">
      <c r="A340" s="632"/>
      <c r="B340" s="72" t="s">
        <v>276</v>
      </c>
      <c r="C340" s="509" t="s">
        <v>324</v>
      </c>
      <c r="D340" s="78" t="s">
        <v>537</v>
      </c>
      <c r="E340" s="110">
        <v>2146.89</v>
      </c>
      <c r="F340" s="109">
        <v>1</v>
      </c>
      <c r="G340" s="230">
        <f>F340*E340</f>
        <v>2146.89</v>
      </c>
      <c r="H340" s="391">
        <f>F340</f>
        <v>1</v>
      </c>
      <c r="I340" s="230">
        <f>G340</f>
        <v>2146.89</v>
      </c>
      <c r="J340" s="392"/>
      <c r="K340" s="110"/>
      <c r="L340" s="392">
        <v>1</v>
      </c>
      <c r="M340" s="110">
        <v>2146.89</v>
      </c>
      <c r="N340" s="392"/>
      <c r="O340" s="110"/>
      <c r="P340" s="392"/>
      <c r="Q340" s="110"/>
      <c r="R340" s="392"/>
      <c r="S340" s="110"/>
      <c r="T340" s="359"/>
      <c r="U340" s="38"/>
      <c r="V340" s="357"/>
      <c r="W340" s="358"/>
      <c r="X340" s="81"/>
      <c r="Y340" s="20"/>
      <c r="Z340" s="177">
        <f t="shared" si="54"/>
        <v>0</v>
      </c>
    </row>
    <row r="341" spans="1:26" ht="15">
      <c r="A341" s="632"/>
      <c r="B341" s="72" t="s">
        <v>277</v>
      </c>
      <c r="C341" s="509" t="s">
        <v>325</v>
      </c>
      <c r="D341" s="78" t="s">
        <v>537</v>
      </c>
      <c r="E341" s="110">
        <v>205.83</v>
      </c>
      <c r="F341" s="109">
        <v>1</v>
      </c>
      <c r="G341" s="230">
        <f>F341*E341</f>
        <v>205.83</v>
      </c>
      <c r="H341" s="391">
        <f>F341</f>
        <v>1</v>
      </c>
      <c r="I341" s="230">
        <f>G341</f>
        <v>205.83</v>
      </c>
      <c r="J341" s="392"/>
      <c r="K341" s="110"/>
      <c r="L341" s="392">
        <v>1</v>
      </c>
      <c r="M341" s="110">
        <v>205.83</v>
      </c>
      <c r="N341" s="392"/>
      <c r="O341" s="110"/>
      <c r="P341" s="392"/>
      <c r="Q341" s="110"/>
      <c r="R341" s="392"/>
      <c r="S341" s="110"/>
      <c r="T341" s="359"/>
      <c r="U341" s="38"/>
      <c r="V341" s="357"/>
      <c r="W341" s="358"/>
      <c r="X341" s="81"/>
      <c r="Y341" s="20"/>
      <c r="Z341" s="177">
        <f t="shared" si="54"/>
        <v>0</v>
      </c>
    </row>
    <row r="342" spans="1:26" s="178" customFormat="1" ht="19.5" customHeight="1">
      <c r="A342" s="632"/>
      <c r="B342" s="633" t="s">
        <v>462</v>
      </c>
      <c r="C342" s="633"/>
      <c r="D342" s="633"/>
      <c r="E342" s="633"/>
      <c r="F342" s="364"/>
      <c r="G342" s="203">
        <f>SUM(G338:G341)</f>
        <v>5232.719999999999</v>
      </c>
      <c r="H342" s="261"/>
      <c r="I342" s="203">
        <f>SUM(I338:I341)</f>
        <v>5232.719999999999</v>
      </c>
      <c r="J342" s="261"/>
      <c r="K342" s="203"/>
      <c r="L342" s="261"/>
      <c r="M342" s="203">
        <f>SUM(M338:M341)</f>
        <v>5232.719999999999</v>
      </c>
      <c r="N342" s="261"/>
      <c r="O342" s="203">
        <f>SUM(O338:O341)</f>
        <v>0</v>
      </c>
      <c r="P342" s="261"/>
      <c r="Q342" s="203">
        <f>SUM(Q338:Q341)</f>
        <v>0</v>
      </c>
      <c r="R342" s="261"/>
      <c r="S342" s="203">
        <f>SUM(S338:S341)</f>
        <v>0</v>
      </c>
      <c r="T342" s="326"/>
      <c r="U342" s="196"/>
      <c r="V342" s="327"/>
      <c r="W342" s="328"/>
      <c r="X342" s="206"/>
      <c r="Y342" s="456"/>
      <c r="Z342" s="177">
        <f t="shared" si="54"/>
        <v>0</v>
      </c>
    </row>
    <row r="343" spans="1:26" s="76" customFormat="1" ht="30">
      <c r="A343" s="632"/>
      <c r="B343" s="72" t="s">
        <v>278</v>
      </c>
      <c r="C343" s="586" t="s">
        <v>417</v>
      </c>
      <c r="D343" s="567" t="s">
        <v>526</v>
      </c>
      <c r="E343" s="568">
        <v>600</v>
      </c>
      <c r="F343" s="587">
        <v>2</v>
      </c>
      <c r="G343" s="230">
        <f>F343*E343</f>
        <v>1200</v>
      </c>
      <c r="H343" s="391">
        <f>F343</f>
        <v>2</v>
      </c>
      <c r="I343" s="230">
        <f>G343</f>
        <v>1200</v>
      </c>
      <c r="J343" s="392"/>
      <c r="K343" s="110"/>
      <c r="L343" s="392">
        <v>2</v>
      </c>
      <c r="M343" s="110">
        <v>1200</v>
      </c>
      <c r="N343" s="392"/>
      <c r="O343" s="110"/>
      <c r="P343" s="392"/>
      <c r="Q343" s="110"/>
      <c r="R343" s="392"/>
      <c r="S343" s="110"/>
      <c r="T343" s="359"/>
      <c r="U343" s="38"/>
      <c r="V343" s="357"/>
      <c r="W343" s="358"/>
      <c r="X343" s="81"/>
      <c r="Y343" s="20"/>
      <c r="Z343" s="177">
        <f t="shared" si="54"/>
        <v>0</v>
      </c>
    </row>
    <row r="344" spans="1:26" s="178" customFormat="1" ht="19.5" customHeight="1">
      <c r="A344" s="632"/>
      <c r="B344" s="634" t="s">
        <v>466</v>
      </c>
      <c r="C344" s="634"/>
      <c r="D344" s="634"/>
      <c r="E344" s="634"/>
      <c r="F344" s="389"/>
      <c r="G344" s="203">
        <f>SUM(G343:G343)</f>
        <v>1200</v>
      </c>
      <c r="H344" s="261"/>
      <c r="I344" s="203">
        <f>G344</f>
        <v>1200</v>
      </c>
      <c r="J344" s="261"/>
      <c r="K344" s="203"/>
      <c r="L344" s="261"/>
      <c r="M344" s="203">
        <f>SUM(M343:M343)</f>
        <v>1200</v>
      </c>
      <c r="N344" s="261"/>
      <c r="O344" s="203">
        <f>SUM(O343:O343)</f>
        <v>0</v>
      </c>
      <c r="P344" s="261"/>
      <c r="Q344" s="203">
        <f>SUM(Q343:Q343)</f>
        <v>0</v>
      </c>
      <c r="R344" s="261"/>
      <c r="S344" s="203">
        <f>SUM(S343:S343)</f>
        <v>0</v>
      </c>
      <c r="T344" s="326"/>
      <c r="U344" s="196"/>
      <c r="V344" s="327"/>
      <c r="W344" s="328"/>
      <c r="X344" s="206"/>
      <c r="Y344" s="456"/>
      <c r="Z344" s="177">
        <f t="shared" si="54"/>
        <v>0</v>
      </c>
    </row>
    <row r="345" spans="1:26" s="77" customFormat="1" ht="25.5" customHeight="1">
      <c r="A345" s="632" t="s">
        <v>440</v>
      </c>
      <c r="B345" s="72" t="s">
        <v>279</v>
      </c>
      <c r="C345" s="600" t="s">
        <v>444</v>
      </c>
      <c r="D345" s="601" t="s">
        <v>537</v>
      </c>
      <c r="E345" s="602">
        <v>550</v>
      </c>
      <c r="F345" s="601">
        <v>1</v>
      </c>
      <c r="G345" s="252">
        <f>F345*E345</f>
        <v>550</v>
      </c>
      <c r="H345" s="391">
        <f>F345</f>
        <v>1</v>
      </c>
      <c r="I345" s="230">
        <f>G345</f>
        <v>550</v>
      </c>
      <c r="J345" s="16"/>
      <c r="K345" s="18"/>
      <c r="L345" s="13">
        <v>1</v>
      </c>
      <c r="M345" s="71">
        <v>550</v>
      </c>
      <c r="N345" s="13"/>
      <c r="O345" s="14"/>
      <c r="P345" s="25"/>
      <c r="Q345" s="14"/>
      <c r="R345" s="13"/>
      <c r="S345" s="160"/>
      <c r="T345" s="38"/>
      <c r="U345" s="161"/>
      <c r="V345" s="107"/>
      <c r="W345" s="44"/>
      <c r="X345" s="361"/>
      <c r="Y345" s="69"/>
      <c r="Z345" s="177">
        <f t="shared" si="54"/>
        <v>0</v>
      </c>
    </row>
    <row r="346" spans="1:26" s="190" customFormat="1" ht="25.5" customHeight="1">
      <c r="A346" s="700"/>
      <c r="B346" s="634" t="s">
        <v>474</v>
      </c>
      <c r="C346" s="634"/>
      <c r="D346" s="634"/>
      <c r="E346" s="634"/>
      <c r="F346" s="389"/>
      <c r="G346" s="276">
        <f>SUM(G345)</f>
        <v>550</v>
      </c>
      <c r="H346" s="194"/>
      <c r="I346" s="276">
        <f>SUM(I345)</f>
        <v>550</v>
      </c>
      <c r="J346" s="194"/>
      <c r="K346" s="276">
        <f>SUM(K345)</f>
        <v>0</v>
      </c>
      <c r="L346" s="197"/>
      <c r="M346" s="276">
        <f>SUM(M345)</f>
        <v>550</v>
      </c>
      <c r="N346" s="197"/>
      <c r="O346" s="276">
        <f>SUM(O345)</f>
        <v>0</v>
      </c>
      <c r="P346" s="225"/>
      <c r="Q346" s="276">
        <f>SUM(Q345)</f>
        <v>0</v>
      </c>
      <c r="R346" s="197"/>
      <c r="S346" s="276">
        <f>SUM(S345)</f>
        <v>0</v>
      </c>
      <c r="T346" s="199"/>
      <c r="U346" s="393"/>
      <c r="V346" s="273"/>
      <c r="W346" s="274"/>
      <c r="X346" s="360"/>
      <c r="Y346" s="458"/>
      <c r="Z346" s="177">
        <f t="shared" si="54"/>
        <v>0</v>
      </c>
    </row>
    <row r="347" spans="1:26" s="181" customFormat="1" ht="45" customHeight="1" thickBot="1">
      <c r="A347" s="643" t="s">
        <v>538</v>
      </c>
      <c r="B347" s="644"/>
      <c r="C347" s="644"/>
      <c r="D347" s="260"/>
      <c r="E347" s="257"/>
      <c r="F347" s="260"/>
      <c r="G347" s="257">
        <f>G337+G346+G342+G344</f>
        <v>18716.269999999997</v>
      </c>
      <c r="H347" s="260"/>
      <c r="I347" s="257">
        <f>I337+I346+I342+I344</f>
        <v>18716.269999999997</v>
      </c>
      <c r="J347" s="260"/>
      <c r="K347" s="257">
        <f>K337+K346+K342+K344</f>
        <v>0</v>
      </c>
      <c r="L347" s="260"/>
      <c r="M347" s="257">
        <f>M337+M346+M342+M344</f>
        <v>18716.269999999997</v>
      </c>
      <c r="N347" s="260"/>
      <c r="O347" s="257">
        <f>O337+O346+O342+O344</f>
        <v>0</v>
      </c>
      <c r="P347" s="260"/>
      <c r="Q347" s="257">
        <f>Q337+Q346+Q342+Q344</f>
        <v>0</v>
      </c>
      <c r="R347" s="260"/>
      <c r="S347" s="257">
        <f>S337+S346+S342+S344</f>
        <v>0</v>
      </c>
      <c r="T347" s="315"/>
      <c r="U347" s="260"/>
      <c r="V347" s="316"/>
      <c r="W347" s="317"/>
      <c r="X347" s="318"/>
      <c r="Y347" s="466"/>
      <c r="Z347" s="177">
        <f t="shared" si="54"/>
        <v>0</v>
      </c>
    </row>
    <row r="348" spans="1:26" ht="34.5" customHeight="1">
      <c r="A348" s="645" t="s">
        <v>539</v>
      </c>
      <c r="B348" s="646"/>
      <c r="C348" s="646"/>
      <c r="D348" s="646"/>
      <c r="E348" s="646"/>
      <c r="F348" s="646"/>
      <c r="G348" s="646"/>
      <c r="H348" s="646"/>
      <c r="I348" s="646"/>
      <c r="J348" s="646"/>
      <c r="K348" s="646"/>
      <c r="L348" s="646"/>
      <c r="M348" s="646"/>
      <c r="N348" s="646"/>
      <c r="O348" s="646"/>
      <c r="P348" s="646"/>
      <c r="Q348" s="646"/>
      <c r="R348" s="646"/>
      <c r="S348" s="646"/>
      <c r="T348" s="646"/>
      <c r="U348" s="646"/>
      <c r="V348" s="646"/>
      <c r="W348" s="646"/>
      <c r="X348" s="647"/>
      <c r="Y348" s="478"/>
      <c r="Z348" s="177">
        <f t="shared" si="54"/>
        <v>0</v>
      </c>
    </row>
    <row r="349" spans="1:26" ht="20.25">
      <c r="A349" s="632" t="s">
        <v>24</v>
      </c>
      <c r="B349" s="144" t="s">
        <v>540</v>
      </c>
      <c r="C349" s="603" t="s">
        <v>47</v>
      </c>
      <c r="D349" s="143" t="s">
        <v>526</v>
      </c>
      <c r="E349" s="555">
        <v>16.23</v>
      </c>
      <c r="F349" s="118">
        <v>5</v>
      </c>
      <c r="G349" s="230">
        <f>F349*E349</f>
        <v>81.15</v>
      </c>
      <c r="H349" s="242">
        <f>F349</f>
        <v>5</v>
      </c>
      <c r="I349" s="230">
        <f>G349</f>
        <v>81.15</v>
      </c>
      <c r="J349" s="377"/>
      <c r="K349" s="377"/>
      <c r="L349" s="118">
        <v>5</v>
      </c>
      <c r="M349" s="110">
        <v>81.15</v>
      </c>
      <c r="N349" s="38"/>
      <c r="O349" s="38"/>
      <c r="P349" s="38"/>
      <c r="Q349" s="38"/>
      <c r="R349" s="38"/>
      <c r="S349" s="38"/>
      <c r="T349" s="38"/>
      <c r="U349" s="38"/>
      <c r="V349" s="38"/>
      <c r="W349" s="72"/>
      <c r="X349" s="81"/>
      <c r="Y349" s="20"/>
      <c r="Z349" s="177">
        <f t="shared" si="54"/>
        <v>0</v>
      </c>
    </row>
    <row r="350" spans="1:26" ht="20.25">
      <c r="A350" s="632"/>
      <c r="B350" s="144" t="s">
        <v>541</v>
      </c>
      <c r="C350" s="603" t="s">
        <v>48</v>
      </c>
      <c r="D350" s="143" t="s">
        <v>526</v>
      </c>
      <c r="E350" s="555">
        <v>14.3</v>
      </c>
      <c r="F350" s="118">
        <v>6</v>
      </c>
      <c r="G350" s="230">
        <f>F350*E350</f>
        <v>85.80000000000001</v>
      </c>
      <c r="H350" s="242">
        <f aca="true" t="shared" si="59" ref="H350:I355">F350</f>
        <v>6</v>
      </c>
      <c r="I350" s="230">
        <f t="shared" si="59"/>
        <v>85.80000000000001</v>
      </c>
      <c r="J350" s="377"/>
      <c r="K350" s="377"/>
      <c r="L350" s="118">
        <v>6</v>
      </c>
      <c r="M350" s="110">
        <v>85.8</v>
      </c>
      <c r="N350" s="38"/>
      <c r="O350" s="38"/>
      <c r="P350" s="38"/>
      <c r="Q350" s="38"/>
      <c r="R350" s="38"/>
      <c r="S350" s="38"/>
      <c r="T350" s="38"/>
      <c r="U350" s="38"/>
      <c r="V350" s="38"/>
      <c r="W350" s="72"/>
      <c r="X350" s="81"/>
      <c r="Y350" s="20"/>
      <c r="Z350" s="177">
        <f t="shared" si="54"/>
        <v>0</v>
      </c>
    </row>
    <row r="351" spans="1:26" ht="20.25">
      <c r="A351" s="632"/>
      <c r="B351" s="144" t="s">
        <v>542</v>
      </c>
      <c r="C351" s="603" t="s">
        <v>49</v>
      </c>
      <c r="D351" s="143" t="s">
        <v>526</v>
      </c>
      <c r="E351" s="555">
        <v>15.1</v>
      </c>
      <c r="F351" s="118">
        <v>5</v>
      </c>
      <c r="G351" s="230">
        <f>F351*E351</f>
        <v>75.5</v>
      </c>
      <c r="H351" s="242">
        <f t="shared" si="59"/>
        <v>5</v>
      </c>
      <c r="I351" s="230">
        <f t="shared" si="59"/>
        <v>75.5</v>
      </c>
      <c r="J351" s="377"/>
      <c r="K351" s="377"/>
      <c r="L351" s="118">
        <v>5</v>
      </c>
      <c r="M351" s="110">
        <v>75.5</v>
      </c>
      <c r="N351" s="38"/>
      <c r="O351" s="38"/>
      <c r="P351" s="38"/>
      <c r="Q351" s="38"/>
      <c r="R351" s="38"/>
      <c r="S351" s="38"/>
      <c r="T351" s="38"/>
      <c r="U351" s="38"/>
      <c r="V351" s="38"/>
      <c r="W351" s="72"/>
      <c r="X351" s="81"/>
      <c r="Y351" s="20"/>
      <c r="Z351" s="177">
        <f t="shared" si="54"/>
        <v>0</v>
      </c>
    </row>
    <row r="352" spans="1:26" ht="31.5">
      <c r="A352" s="632"/>
      <c r="B352" s="144" t="s">
        <v>543</v>
      </c>
      <c r="C352" s="604" t="s">
        <v>50</v>
      </c>
      <c r="D352" s="143" t="s">
        <v>526</v>
      </c>
      <c r="E352" s="555">
        <v>854.79</v>
      </c>
      <c r="F352" s="118">
        <v>1</v>
      </c>
      <c r="G352" s="230">
        <f>F352*E352</f>
        <v>854.79</v>
      </c>
      <c r="H352" s="242">
        <f t="shared" si="59"/>
        <v>1</v>
      </c>
      <c r="I352" s="230">
        <f t="shared" si="59"/>
        <v>854.79</v>
      </c>
      <c r="J352" s="377"/>
      <c r="K352" s="377"/>
      <c r="L352" s="118">
        <v>1</v>
      </c>
      <c r="M352" s="110">
        <v>854.79</v>
      </c>
      <c r="N352" s="38"/>
      <c r="O352" s="38"/>
      <c r="P352" s="38"/>
      <c r="Q352" s="38"/>
      <c r="R352" s="38"/>
      <c r="S352" s="38"/>
      <c r="T352" s="38"/>
      <c r="U352" s="38"/>
      <c r="V352" s="38"/>
      <c r="W352" s="72"/>
      <c r="X352" s="81"/>
      <c r="Y352" s="20"/>
      <c r="Z352" s="177">
        <f t="shared" si="54"/>
        <v>0</v>
      </c>
    </row>
    <row r="353" spans="1:26" s="178" customFormat="1" ht="19.5" customHeight="1">
      <c r="A353" s="632"/>
      <c r="B353" s="698" t="s">
        <v>452</v>
      </c>
      <c r="C353" s="698"/>
      <c r="D353" s="698"/>
      <c r="E353" s="698"/>
      <c r="F353" s="394"/>
      <c r="G353" s="203">
        <f>SUM(G349:G352)</f>
        <v>1097.24</v>
      </c>
      <c r="H353" s="262"/>
      <c r="I353" s="203">
        <f>SUM(I349:I352)</f>
        <v>1097.24</v>
      </c>
      <c r="J353" s="262"/>
      <c r="K353" s="203"/>
      <c r="L353" s="262"/>
      <c r="M353" s="203">
        <f>SUM(M349:M352)</f>
        <v>1097.24</v>
      </c>
      <c r="N353" s="262"/>
      <c r="O353" s="203">
        <f>SUM(O349:O352)</f>
        <v>0</v>
      </c>
      <c r="P353" s="261"/>
      <c r="Q353" s="203">
        <f>SUM(Q349:Q352)</f>
        <v>0</v>
      </c>
      <c r="R353" s="261"/>
      <c r="S353" s="203">
        <f>SUM(S349:S352)</f>
        <v>0</v>
      </c>
      <c r="T353" s="326"/>
      <c r="U353" s="196"/>
      <c r="V353" s="204"/>
      <c r="W353" s="328"/>
      <c r="X353" s="206"/>
      <c r="Y353" s="456"/>
      <c r="Z353" s="177">
        <f t="shared" si="54"/>
        <v>0</v>
      </c>
    </row>
    <row r="354" spans="1:26" s="33" customFormat="1" ht="45">
      <c r="A354" s="632" t="s">
        <v>56</v>
      </c>
      <c r="B354" s="10" t="s">
        <v>544</v>
      </c>
      <c r="C354" s="561" t="s">
        <v>303</v>
      </c>
      <c r="D354" s="11" t="s">
        <v>526</v>
      </c>
      <c r="E354" s="113">
        <v>28.8</v>
      </c>
      <c r="F354" s="22">
        <v>2</v>
      </c>
      <c r="G354" s="180">
        <f>F354*E354</f>
        <v>57.6</v>
      </c>
      <c r="H354" s="179">
        <f>F354</f>
        <v>2</v>
      </c>
      <c r="I354" s="180">
        <f t="shared" si="59"/>
        <v>57.6</v>
      </c>
      <c r="J354" s="22"/>
      <c r="K354" s="113"/>
      <c r="L354" s="22">
        <v>2</v>
      </c>
      <c r="M354" s="113">
        <v>57.6</v>
      </c>
      <c r="N354" s="22"/>
      <c r="O354" s="113"/>
      <c r="P354" s="23"/>
      <c r="Q354" s="113"/>
      <c r="R354" s="22"/>
      <c r="S354" s="113"/>
      <c r="T354" s="38"/>
      <c r="U354" s="22"/>
      <c r="V354" s="107"/>
      <c r="W354" s="44"/>
      <c r="X354" s="84"/>
      <c r="Y354" s="468"/>
      <c r="Z354" s="177">
        <f t="shared" si="54"/>
        <v>0</v>
      </c>
    </row>
    <row r="355" spans="1:26" s="33" customFormat="1" ht="30">
      <c r="A355" s="654"/>
      <c r="B355" s="10" t="s">
        <v>280</v>
      </c>
      <c r="C355" s="561" t="s">
        <v>304</v>
      </c>
      <c r="D355" s="11" t="s">
        <v>526</v>
      </c>
      <c r="E355" s="113">
        <v>9.6</v>
      </c>
      <c r="F355" s="22">
        <v>15</v>
      </c>
      <c r="G355" s="180">
        <f>F355*E355</f>
        <v>144</v>
      </c>
      <c r="H355" s="179">
        <f>F355</f>
        <v>15</v>
      </c>
      <c r="I355" s="180">
        <f t="shared" si="59"/>
        <v>144</v>
      </c>
      <c r="J355" s="22"/>
      <c r="K355" s="113"/>
      <c r="L355" s="22">
        <v>15</v>
      </c>
      <c r="M355" s="113">
        <v>144</v>
      </c>
      <c r="N355" s="22"/>
      <c r="O355" s="113"/>
      <c r="P355" s="22"/>
      <c r="Q355" s="113"/>
      <c r="R355" s="22"/>
      <c r="S355" s="113"/>
      <c r="T355" s="38"/>
      <c r="U355" s="22"/>
      <c r="V355" s="107"/>
      <c r="W355" s="44"/>
      <c r="X355" s="29"/>
      <c r="Y355" s="468"/>
      <c r="Z355" s="177">
        <f t="shared" si="54"/>
        <v>0</v>
      </c>
    </row>
    <row r="356" spans="1:26" s="178" customFormat="1" ht="19.5" customHeight="1">
      <c r="A356" s="654"/>
      <c r="B356" s="633" t="s">
        <v>475</v>
      </c>
      <c r="C356" s="633"/>
      <c r="D356" s="633"/>
      <c r="E356" s="633"/>
      <c r="F356" s="364"/>
      <c r="G356" s="203">
        <f>SUM(G354:G355)</f>
        <v>201.6</v>
      </c>
      <c r="H356" s="247"/>
      <c r="I356" s="203">
        <f>SUM(I354:I355)</f>
        <v>201.6</v>
      </c>
      <c r="J356" s="247"/>
      <c r="K356" s="246"/>
      <c r="L356" s="247"/>
      <c r="M356" s="203">
        <f>SUM(M354:M355)</f>
        <v>201.6</v>
      </c>
      <c r="N356" s="247"/>
      <c r="O356" s="203">
        <f>SUM(O354:O355)</f>
        <v>0</v>
      </c>
      <c r="P356" s="247"/>
      <c r="Q356" s="203">
        <f>SUM(Q354:Q355)</f>
        <v>0</v>
      </c>
      <c r="R356" s="247"/>
      <c r="S356" s="203">
        <f>SUM(S354:S355)</f>
        <v>0</v>
      </c>
      <c r="T356" s="330"/>
      <c r="U356" s="247"/>
      <c r="V356" s="331"/>
      <c r="W356" s="332"/>
      <c r="X356" s="333"/>
      <c r="Y356" s="480"/>
      <c r="Z356" s="177">
        <f t="shared" si="54"/>
        <v>0</v>
      </c>
    </row>
    <row r="357" spans="1:26" s="178" customFormat="1" ht="15">
      <c r="A357" s="705" t="s">
        <v>428</v>
      </c>
      <c r="B357" s="10" t="s">
        <v>281</v>
      </c>
      <c r="C357" s="605" t="s">
        <v>120</v>
      </c>
      <c r="D357" s="533" t="s">
        <v>526</v>
      </c>
      <c r="E357" s="606">
        <v>425</v>
      </c>
      <c r="F357" s="535">
        <v>1</v>
      </c>
      <c r="G357" s="180">
        <f>F357*E357</f>
        <v>425</v>
      </c>
      <c r="H357" s="179">
        <f>F357</f>
        <v>1</v>
      </c>
      <c r="I357" s="180">
        <f>G357</f>
        <v>425</v>
      </c>
      <c r="J357" s="425"/>
      <c r="K357" s="426"/>
      <c r="L357" s="425">
        <v>1</v>
      </c>
      <c r="M357" s="351">
        <v>425</v>
      </c>
      <c r="N357" s="425"/>
      <c r="O357" s="351"/>
      <c r="P357" s="442"/>
      <c r="Q357" s="351"/>
      <c r="R357" s="425"/>
      <c r="S357" s="351"/>
      <c r="T357" s="443"/>
      <c r="U357" s="425"/>
      <c r="V357" s="444"/>
      <c r="W357" s="445"/>
      <c r="X357" s="446"/>
      <c r="Y357" s="481"/>
      <c r="Z357" s="177">
        <f t="shared" si="54"/>
        <v>0</v>
      </c>
    </row>
    <row r="358" spans="1:26" s="178" customFormat="1" ht="30">
      <c r="A358" s="706"/>
      <c r="B358" s="10" t="s">
        <v>502</v>
      </c>
      <c r="C358" s="605" t="s">
        <v>121</v>
      </c>
      <c r="D358" s="533" t="s">
        <v>526</v>
      </c>
      <c r="E358" s="606">
        <v>1500</v>
      </c>
      <c r="F358" s="535">
        <v>1</v>
      </c>
      <c r="G358" s="180">
        <f>F358*E358</f>
        <v>1500</v>
      </c>
      <c r="H358" s="179">
        <f>F358</f>
        <v>1</v>
      </c>
      <c r="I358" s="180">
        <f>G358</f>
        <v>1500</v>
      </c>
      <c r="J358" s="425"/>
      <c r="K358" s="426"/>
      <c r="L358" s="425">
        <v>1</v>
      </c>
      <c r="M358" s="351">
        <v>1500</v>
      </c>
      <c r="N358" s="425"/>
      <c r="O358" s="351"/>
      <c r="P358" s="442"/>
      <c r="Q358" s="351"/>
      <c r="R358" s="425"/>
      <c r="S358" s="351"/>
      <c r="T358" s="443"/>
      <c r="U358" s="425"/>
      <c r="V358" s="444"/>
      <c r="W358" s="445"/>
      <c r="X358" s="446"/>
      <c r="Y358" s="481"/>
      <c r="Z358" s="177">
        <f t="shared" si="54"/>
        <v>0</v>
      </c>
    </row>
    <row r="359" spans="1:26" s="178" customFormat="1" ht="19.5" customHeight="1">
      <c r="A359" s="707"/>
      <c r="B359" s="633" t="s">
        <v>119</v>
      </c>
      <c r="C359" s="633"/>
      <c r="D359" s="633"/>
      <c r="E359" s="633"/>
      <c r="F359" s="191"/>
      <c r="G359" s="203">
        <f>SUM(G357:G358)</f>
        <v>1925</v>
      </c>
      <c r="H359" s="184"/>
      <c r="I359" s="203">
        <f>G359</f>
        <v>1925</v>
      </c>
      <c r="J359" s="184"/>
      <c r="K359" s="195"/>
      <c r="L359" s="184"/>
      <c r="M359" s="203">
        <f>SUM(M357:M358)</f>
        <v>1925</v>
      </c>
      <c r="N359" s="184"/>
      <c r="O359" s="203">
        <f>SUM(O357:O358)</f>
        <v>0</v>
      </c>
      <c r="P359" s="247"/>
      <c r="Q359" s="203">
        <f>SUM(Q357:Q358)</f>
        <v>0</v>
      </c>
      <c r="R359" s="184"/>
      <c r="S359" s="203">
        <f>SUM(S357:S358)</f>
        <v>0</v>
      </c>
      <c r="T359" s="432"/>
      <c r="U359" s="184"/>
      <c r="V359" s="200"/>
      <c r="W359" s="201"/>
      <c r="X359" s="433"/>
      <c r="Y359" s="480"/>
      <c r="Z359" s="177">
        <f t="shared" si="54"/>
        <v>0</v>
      </c>
    </row>
    <row r="360" spans="1:26" s="76" customFormat="1" ht="15">
      <c r="A360" s="654" t="s">
        <v>326</v>
      </c>
      <c r="B360" s="12" t="s">
        <v>454</v>
      </c>
      <c r="C360" s="607" t="s">
        <v>418</v>
      </c>
      <c r="D360" s="608" t="s">
        <v>526</v>
      </c>
      <c r="E360" s="568">
        <v>65</v>
      </c>
      <c r="F360" s="587">
        <v>5</v>
      </c>
      <c r="G360" s="174">
        <f>F360*E360</f>
        <v>325</v>
      </c>
      <c r="H360" s="263">
        <f>F360</f>
        <v>5</v>
      </c>
      <c r="I360" s="174">
        <f>G360</f>
        <v>325</v>
      </c>
      <c r="J360" s="36"/>
      <c r="K360" s="14"/>
      <c r="L360" s="37">
        <v>5</v>
      </c>
      <c r="M360" s="14">
        <v>325</v>
      </c>
      <c r="N360" s="37"/>
      <c r="O360" s="14"/>
      <c r="P360" s="163"/>
      <c r="Q360" s="14"/>
      <c r="R360" s="37"/>
      <c r="S360" s="14"/>
      <c r="T360" s="38"/>
      <c r="U360" s="11"/>
      <c r="V360" s="39"/>
      <c r="W360" s="10"/>
      <c r="X360" s="47"/>
      <c r="Y360" s="459"/>
      <c r="Z360" s="177">
        <f t="shared" si="54"/>
        <v>0</v>
      </c>
    </row>
    <row r="361" spans="1:26" s="76" customFormat="1" ht="15">
      <c r="A361" s="654"/>
      <c r="B361" s="12" t="s">
        <v>455</v>
      </c>
      <c r="C361" s="607" t="s">
        <v>419</v>
      </c>
      <c r="D361" s="608" t="s">
        <v>526</v>
      </c>
      <c r="E361" s="568">
        <v>75</v>
      </c>
      <c r="F361" s="587">
        <v>5</v>
      </c>
      <c r="G361" s="174">
        <f>F361*E361</f>
        <v>375</v>
      </c>
      <c r="H361" s="263">
        <f>F361</f>
        <v>5</v>
      </c>
      <c r="I361" s="174">
        <f>G361</f>
        <v>375</v>
      </c>
      <c r="J361" s="36"/>
      <c r="K361" s="14"/>
      <c r="L361" s="37">
        <v>5</v>
      </c>
      <c r="M361" s="14">
        <v>375</v>
      </c>
      <c r="N361" s="37"/>
      <c r="O361" s="14"/>
      <c r="P361" s="147"/>
      <c r="Q361" s="14"/>
      <c r="R361" s="37"/>
      <c r="S361" s="14"/>
      <c r="T361" s="38"/>
      <c r="U361" s="11"/>
      <c r="V361" s="39"/>
      <c r="W361" s="10"/>
      <c r="X361" s="47"/>
      <c r="Y361" s="459"/>
      <c r="Z361" s="177">
        <f t="shared" si="54"/>
        <v>0</v>
      </c>
    </row>
    <row r="362" spans="1:26" s="76" customFormat="1" ht="30">
      <c r="A362" s="654"/>
      <c r="B362" s="12" t="s">
        <v>609</v>
      </c>
      <c r="C362" s="563" t="s">
        <v>420</v>
      </c>
      <c r="D362" s="608" t="s">
        <v>526</v>
      </c>
      <c r="E362" s="568">
        <v>9</v>
      </c>
      <c r="F362" s="587">
        <v>40</v>
      </c>
      <c r="G362" s="174">
        <f aca="true" t="shared" si="60" ref="G362:G367">F362*E362</f>
        <v>360</v>
      </c>
      <c r="H362" s="263">
        <f aca="true" t="shared" si="61" ref="H362:H367">F362</f>
        <v>40</v>
      </c>
      <c r="I362" s="174">
        <f aca="true" t="shared" si="62" ref="I362:I367">G362</f>
        <v>360</v>
      </c>
      <c r="J362" s="36"/>
      <c r="K362" s="14"/>
      <c r="L362" s="37">
        <v>40</v>
      </c>
      <c r="M362" s="14">
        <v>360</v>
      </c>
      <c r="N362" s="37"/>
      <c r="O362" s="14"/>
      <c r="P362" s="147"/>
      <c r="Q362" s="14"/>
      <c r="R362" s="37"/>
      <c r="S362" s="14"/>
      <c r="T362" s="38"/>
      <c r="U362" s="11"/>
      <c r="V362" s="39"/>
      <c r="W362" s="10"/>
      <c r="X362" s="47"/>
      <c r="Y362" s="459"/>
      <c r="Z362" s="177">
        <f aca="true" t="shared" si="63" ref="Z362:Z373">G362-(M362+O362+Q362+S362)</f>
        <v>0</v>
      </c>
    </row>
    <row r="363" spans="1:26" s="76" customFormat="1" ht="15">
      <c r="A363" s="654"/>
      <c r="B363" s="12" t="s">
        <v>610</v>
      </c>
      <c r="C363" s="609" t="s">
        <v>421</v>
      </c>
      <c r="D363" s="608" t="s">
        <v>526</v>
      </c>
      <c r="E363" s="568">
        <v>45</v>
      </c>
      <c r="F363" s="587">
        <v>7</v>
      </c>
      <c r="G363" s="174">
        <f t="shared" si="60"/>
        <v>315</v>
      </c>
      <c r="H363" s="263">
        <f t="shared" si="61"/>
        <v>7</v>
      </c>
      <c r="I363" s="174">
        <f t="shared" si="62"/>
        <v>315</v>
      </c>
      <c r="J363" s="36"/>
      <c r="K363" s="14"/>
      <c r="L363" s="37">
        <v>7</v>
      </c>
      <c r="M363" s="14">
        <v>315</v>
      </c>
      <c r="N363" s="37"/>
      <c r="O363" s="14"/>
      <c r="P363" s="147"/>
      <c r="Q363" s="14"/>
      <c r="R363" s="37"/>
      <c r="S363" s="14"/>
      <c r="T363" s="38"/>
      <c r="U363" s="11"/>
      <c r="V363" s="39"/>
      <c r="W363" s="10"/>
      <c r="X363" s="47"/>
      <c r="Y363" s="459"/>
      <c r="Z363" s="177">
        <f t="shared" si="63"/>
        <v>0</v>
      </c>
    </row>
    <row r="364" spans="1:26" s="76" customFormat="1" ht="15">
      <c r="A364" s="654"/>
      <c r="B364" s="12" t="s">
        <v>611</v>
      </c>
      <c r="C364" s="513" t="s">
        <v>422</v>
      </c>
      <c r="D364" s="608" t="s">
        <v>526</v>
      </c>
      <c r="E364" s="610">
        <v>17.92</v>
      </c>
      <c r="F364" s="535">
        <v>25</v>
      </c>
      <c r="G364" s="174">
        <f t="shared" si="60"/>
        <v>448.00000000000006</v>
      </c>
      <c r="H364" s="263">
        <f t="shared" si="61"/>
        <v>25</v>
      </c>
      <c r="I364" s="174">
        <f t="shared" si="62"/>
        <v>448.00000000000006</v>
      </c>
      <c r="J364" s="36"/>
      <c r="K364" s="14"/>
      <c r="L364" s="37">
        <v>25</v>
      </c>
      <c r="M364" s="14">
        <v>448</v>
      </c>
      <c r="N364" s="37"/>
      <c r="O364" s="14"/>
      <c r="P364" s="147"/>
      <c r="Q364" s="14"/>
      <c r="R364" s="37"/>
      <c r="S364" s="14"/>
      <c r="T364" s="38"/>
      <c r="U364" s="11"/>
      <c r="V364" s="39"/>
      <c r="W364" s="10"/>
      <c r="X364" s="47"/>
      <c r="Y364" s="459"/>
      <c r="Z364" s="177">
        <f t="shared" si="63"/>
        <v>0</v>
      </c>
    </row>
    <row r="365" spans="1:26" s="76" customFormat="1" ht="15">
      <c r="A365" s="654"/>
      <c r="B365" s="12" t="s">
        <v>612</v>
      </c>
      <c r="C365" s="513" t="s">
        <v>423</v>
      </c>
      <c r="D365" s="608" t="s">
        <v>526</v>
      </c>
      <c r="E365" s="610">
        <v>16.7</v>
      </c>
      <c r="F365" s="535">
        <v>25</v>
      </c>
      <c r="G365" s="174">
        <f t="shared" si="60"/>
        <v>417.5</v>
      </c>
      <c r="H365" s="263">
        <f t="shared" si="61"/>
        <v>25</v>
      </c>
      <c r="I365" s="174">
        <f t="shared" si="62"/>
        <v>417.5</v>
      </c>
      <c r="J365" s="36"/>
      <c r="K365" s="14"/>
      <c r="L365" s="37">
        <v>25</v>
      </c>
      <c r="M365" s="14">
        <v>417.5</v>
      </c>
      <c r="N365" s="37"/>
      <c r="O365" s="14"/>
      <c r="P365" s="147"/>
      <c r="Q365" s="14"/>
      <c r="R365" s="37"/>
      <c r="S365" s="14"/>
      <c r="T365" s="38"/>
      <c r="U365" s="11"/>
      <c r="V365" s="39"/>
      <c r="W365" s="10"/>
      <c r="X365" s="47"/>
      <c r="Y365" s="459"/>
      <c r="Z365" s="177">
        <f t="shared" si="63"/>
        <v>0</v>
      </c>
    </row>
    <row r="366" spans="1:26" s="76" customFormat="1" ht="30">
      <c r="A366" s="654"/>
      <c r="B366" s="12" t="s">
        <v>282</v>
      </c>
      <c r="C366" s="611" t="s">
        <v>424</v>
      </c>
      <c r="D366" s="520" t="s">
        <v>526</v>
      </c>
      <c r="E366" s="612">
        <v>16.6</v>
      </c>
      <c r="F366" s="613">
        <v>5</v>
      </c>
      <c r="G366" s="174">
        <f t="shared" si="60"/>
        <v>83</v>
      </c>
      <c r="H366" s="263">
        <f t="shared" si="61"/>
        <v>5</v>
      </c>
      <c r="I366" s="174">
        <f t="shared" si="62"/>
        <v>83</v>
      </c>
      <c r="J366" s="36"/>
      <c r="K366" s="14"/>
      <c r="L366" s="37">
        <v>5</v>
      </c>
      <c r="M366" s="14">
        <v>83</v>
      </c>
      <c r="N366" s="37"/>
      <c r="O366" s="14"/>
      <c r="P366" s="147"/>
      <c r="Q366" s="14"/>
      <c r="R366" s="37"/>
      <c r="S366" s="14"/>
      <c r="T366" s="38"/>
      <c r="U366" s="11"/>
      <c r="V366" s="39"/>
      <c r="W366" s="10"/>
      <c r="X366" s="47"/>
      <c r="Y366" s="459"/>
      <c r="Z366" s="177">
        <f t="shared" si="63"/>
        <v>0</v>
      </c>
    </row>
    <row r="367" spans="1:26" s="76" customFormat="1" ht="30">
      <c r="A367" s="654"/>
      <c r="B367" s="12" t="s">
        <v>283</v>
      </c>
      <c r="C367" s="513" t="s">
        <v>425</v>
      </c>
      <c r="D367" s="533" t="s">
        <v>537</v>
      </c>
      <c r="E367" s="610">
        <f>170.5</f>
        <v>170.5</v>
      </c>
      <c r="F367" s="535">
        <v>5</v>
      </c>
      <c r="G367" s="174">
        <f t="shared" si="60"/>
        <v>852.5</v>
      </c>
      <c r="H367" s="263">
        <f t="shared" si="61"/>
        <v>5</v>
      </c>
      <c r="I367" s="174">
        <f t="shared" si="62"/>
        <v>852.5</v>
      </c>
      <c r="J367" s="36"/>
      <c r="K367" s="14"/>
      <c r="L367" s="37">
        <v>5</v>
      </c>
      <c r="M367" s="14">
        <v>852.5</v>
      </c>
      <c r="N367" s="37"/>
      <c r="O367" s="14"/>
      <c r="P367" s="147"/>
      <c r="Q367" s="14"/>
      <c r="R367" s="37"/>
      <c r="S367" s="14"/>
      <c r="T367" s="38"/>
      <c r="U367" s="11"/>
      <c r="V367" s="39"/>
      <c r="W367" s="10"/>
      <c r="X367" s="47"/>
      <c r="Y367" s="459"/>
      <c r="Z367" s="177">
        <f t="shared" si="63"/>
        <v>0</v>
      </c>
    </row>
    <row r="368" spans="1:26" s="76" customFormat="1" ht="15">
      <c r="A368" s="654"/>
      <c r="B368" s="12" t="s">
        <v>284</v>
      </c>
      <c r="C368" s="513" t="s">
        <v>426</v>
      </c>
      <c r="D368" s="533" t="s">
        <v>537</v>
      </c>
      <c r="E368" s="610">
        <f>160/1.2</f>
        <v>133.33333333333334</v>
      </c>
      <c r="F368" s="535">
        <v>5</v>
      </c>
      <c r="G368" s="174">
        <f>F368*E368</f>
        <v>666.6666666666667</v>
      </c>
      <c r="H368" s="263">
        <f aca="true" t="shared" si="64" ref="H368:I371">F368</f>
        <v>5</v>
      </c>
      <c r="I368" s="174">
        <f t="shared" si="64"/>
        <v>666.6666666666667</v>
      </c>
      <c r="J368" s="36"/>
      <c r="K368" s="14"/>
      <c r="L368" s="37">
        <v>5</v>
      </c>
      <c r="M368" s="14">
        <v>666.6666666666667</v>
      </c>
      <c r="N368" s="37"/>
      <c r="O368" s="14"/>
      <c r="P368" s="147"/>
      <c r="Q368" s="14"/>
      <c r="R368" s="37"/>
      <c r="S368" s="14"/>
      <c r="T368" s="38"/>
      <c r="U368" s="11"/>
      <c r="V368" s="39"/>
      <c r="W368" s="10"/>
      <c r="X368" s="47"/>
      <c r="Y368" s="459"/>
      <c r="Z368" s="177">
        <f t="shared" si="63"/>
        <v>0</v>
      </c>
    </row>
    <row r="369" spans="1:26" s="76" customFormat="1" ht="30">
      <c r="A369" s="654"/>
      <c r="B369" s="12" t="s">
        <v>285</v>
      </c>
      <c r="C369" s="614" t="s">
        <v>158</v>
      </c>
      <c r="D369" s="533" t="s">
        <v>537</v>
      </c>
      <c r="E369" s="610">
        <v>300</v>
      </c>
      <c r="F369" s="535">
        <v>2</v>
      </c>
      <c r="G369" s="174">
        <f>F369*E369</f>
        <v>600</v>
      </c>
      <c r="H369" s="263">
        <f t="shared" si="64"/>
        <v>2</v>
      </c>
      <c r="I369" s="174">
        <f t="shared" si="64"/>
        <v>600</v>
      </c>
      <c r="J369" s="36"/>
      <c r="K369" s="14"/>
      <c r="L369" s="37">
        <v>2</v>
      </c>
      <c r="M369" s="14">
        <v>600</v>
      </c>
      <c r="N369" s="37"/>
      <c r="O369" s="14"/>
      <c r="P369" s="147"/>
      <c r="Q369" s="14"/>
      <c r="R369" s="37"/>
      <c r="S369" s="14"/>
      <c r="T369" s="38"/>
      <c r="U369" s="11"/>
      <c r="V369" s="39"/>
      <c r="W369" s="10"/>
      <c r="X369" s="47"/>
      <c r="Y369" s="459"/>
      <c r="Z369" s="177">
        <f t="shared" si="63"/>
        <v>0</v>
      </c>
    </row>
    <row r="370" spans="1:26" s="76" customFormat="1" ht="15">
      <c r="A370" s="654"/>
      <c r="B370" s="12" t="s">
        <v>286</v>
      </c>
      <c r="C370" s="563" t="s">
        <v>427</v>
      </c>
      <c r="D370" s="533" t="s">
        <v>537</v>
      </c>
      <c r="E370" s="610">
        <v>1</v>
      </c>
      <c r="F370" s="535">
        <v>60</v>
      </c>
      <c r="G370" s="174">
        <f>F370*E370</f>
        <v>60</v>
      </c>
      <c r="H370" s="263">
        <f>F370</f>
        <v>60</v>
      </c>
      <c r="I370" s="174">
        <f>G370</f>
        <v>60</v>
      </c>
      <c r="J370" s="36"/>
      <c r="K370" s="14"/>
      <c r="L370" s="37">
        <v>60</v>
      </c>
      <c r="M370" s="14">
        <v>60</v>
      </c>
      <c r="N370" s="37"/>
      <c r="O370" s="14"/>
      <c r="P370" s="147"/>
      <c r="Q370" s="14"/>
      <c r="R370" s="37"/>
      <c r="S370" s="14"/>
      <c r="T370" s="38"/>
      <c r="U370" s="11"/>
      <c r="V370" s="39"/>
      <c r="W370" s="10"/>
      <c r="X370" s="47"/>
      <c r="Y370" s="459"/>
      <c r="Z370" s="177">
        <f t="shared" si="63"/>
        <v>0</v>
      </c>
    </row>
    <row r="371" spans="1:26" s="76" customFormat="1" ht="30">
      <c r="A371" s="654"/>
      <c r="B371" s="12" t="s">
        <v>389</v>
      </c>
      <c r="C371" s="563" t="s">
        <v>159</v>
      </c>
      <c r="D371" s="533" t="s">
        <v>537</v>
      </c>
      <c r="E371" s="610">
        <v>45</v>
      </c>
      <c r="F371" s="535">
        <v>7</v>
      </c>
      <c r="G371" s="174">
        <f>F371*E371</f>
        <v>315</v>
      </c>
      <c r="H371" s="263">
        <f t="shared" si="64"/>
        <v>7</v>
      </c>
      <c r="I371" s="174">
        <f t="shared" si="64"/>
        <v>315</v>
      </c>
      <c r="J371" s="36"/>
      <c r="K371" s="14"/>
      <c r="L371" s="37">
        <v>7</v>
      </c>
      <c r="M371" s="14">
        <v>315</v>
      </c>
      <c r="N371" s="37"/>
      <c r="O371" s="14"/>
      <c r="P371" s="147"/>
      <c r="Q371" s="14"/>
      <c r="R371" s="37"/>
      <c r="S371" s="14"/>
      <c r="T371" s="38"/>
      <c r="U371" s="11"/>
      <c r="V371" s="39"/>
      <c r="W371" s="10"/>
      <c r="X371" s="47"/>
      <c r="Y371" s="459"/>
      <c r="Z371" s="177">
        <f t="shared" si="63"/>
        <v>0</v>
      </c>
    </row>
    <row r="372" spans="1:26" s="178" customFormat="1" ht="19.5" customHeight="1">
      <c r="A372" s="654"/>
      <c r="B372" s="642" t="s">
        <v>466</v>
      </c>
      <c r="C372" s="642"/>
      <c r="D372" s="642"/>
      <c r="E372" s="642"/>
      <c r="F372" s="191"/>
      <c r="G372" s="246">
        <f>SUM(G360:G371)</f>
        <v>4817.666666666667</v>
      </c>
      <c r="H372" s="247"/>
      <c r="I372" s="246">
        <f>SUM(I360:I371)</f>
        <v>4817.666666666667</v>
      </c>
      <c r="J372" s="247"/>
      <c r="K372" s="246"/>
      <c r="L372" s="185"/>
      <c r="M372" s="246">
        <f>SUM(M360:M371)</f>
        <v>4817.666666666667</v>
      </c>
      <c r="N372" s="185"/>
      <c r="O372" s="246">
        <f>SUM(O360:O371)</f>
        <v>0</v>
      </c>
      <c r="P372" s="185"/>
      <c r="Q372" s="246">
        <f>SUM(Q360:Q371)</f>
        <v>0</v>
      </c>
      <c r="R372" s="185"/>
      <c r="S372" s="246">
        <f>SUM(S360:S371)</f>
        <v>0</v>
      </c>
      <c r="T372" s="296"/>
      <c r="U372" s="186"/>
      <c r="V372" s="187"/>
      <c r="W372" s="298"/>
      <c r="X372" s="189"/>
      <c r="Y372" s="460"/>
      <c r="Z372" s="177">
        <f t="shared" si="63"/>
        <v>0</v>
      </c>
    </row>
    <row r="373" spans="1:26" s="334" customFormat="1" ht="45" customHeight="1" thickBot="1">
      <c r="A373" s="643" t="s">
        <v>545</v>
      </c>
      <c r="B373" s="644"/>
      <c r="C373" s="644"/>
      <c r="D373" s="322"/>
      <c r="E373" s="323"/>
      <c r="F373" s="322"/>
      <c r="G373" s="257">
        <f>G353+G356+G372+G359</f>
        <v>8041.506666666667</v>
      </c>
      <c r="H373" s="258"/>
      <c r="I373" s="257">
        <f>I353+I356+I372+I359</f>
        <v>8041.506666666667</v>
      </c>
      <c r="J373" s="258"/>
      <c r="K373" s="257">
        <f>K353+K356+K372+K359</f>
        <v>0</v>
      </c>
      <c r="L373" s="258"/>
      <c r="M373" s="257">
        <f>M353+M356+M372+M359</f>
        <v>8041.506666666667</v>
      </c>
      <c r="N373" s="258"/>
      <c r="O373" s="257">
        <f>O353+O356+O372+O359</f>
        <v>0</v>
      </c>
      <c r="P373" s="258"/>
      <c r="Q373" s="257">
        <f>Q353+Q356+Q372+Q359</f>
        <v>0</v>
      </c>
      <c r="R373" s="258"/>
      <c r="S373" s="257">
        <f>S353+S356+S372+S359</f>
        <v>0</v>
      </c>
      <c r="T373" s="315"/>
      <c r="U373" s="260"/>
      <c r="V373" s="324"/>
      <c r="W373" s="317"/>
      <c r="X373" s="318"/>
      <c r="Y373" s="466"/>
      <c r="Z373" s="177">
        <f t="shared" si="63"/>
        <v>0</v>
      </c>
    </row>
    <row r="374" spans="1:26" s="335" customFormat="1" ht="54.75" customHeight="1" thickBot="1">
      <c r="A374" s="655" t="s">
        <v>546</v>
      </c>
      <c r="B374" s="656"/>
      <c r="C374" s="656"/>
      <c r="D374" s="656"/>
      <c r="E374" s="656"/>
      <c r="F374" s="413"/>
      <c r="G374" s="414">
        <f>SUM(G375:G381)</f>
        <v>451346.3987246</v>
      </c>
      <c r="H374" s="415"/>
      <c r="I374" s="414">
        <f>SUM(I375:I381)</f>
        <v>449300.40289459995</v>
      </c>
      <c r="J374" s="415"/>
      <c r="K374" s="414">
        <f>SUM(K375:K381)</f>
        <v>2045.9958300000003</v>
      </c>
      <c r="L374" s="415"/>
      <c r="M374" s="414">
        <f>SUM(M375:M381)</f>
        <v>90205.2178103</v>
      </c>
      <c r="N374" s="415"/>
      <c r="O374" s="414">
        <f>SUM(O375:O381)</f>
        <v>113152.0669754</v>
      </c>
      <c r="P374" s="415"/>
      <c r="Q374" s="414">
        <f>SUM(Q375:Q381)</f>
        <v>113011.1785289</v>
      </c>
      <c r="R374" s="415"/>
      <c r="S374" s="414">
        <f>SUM(S375:S381)</f>
        <v>134977.93541</v>
      </c>
      <c r="T374" s="416"/>
      <c r="U374" s="417"/>
      <c r="V374" s="418"/>
      <c r="W374" s="419"/>
      <c r="X374" s="420"/>
      <c r="Y374" s="482"/>
      <c r="Z374" s="177" t="b">
        <f>G232+G295+G304+G328+G330+G347+G373=G374</f>
        <v>1</v>
      </c>
    </row>
    <row r="375" spans="1:26" s="336" customFormat="1" ht="30" customHeight="1" hidden="1">
      <c r="A375" s="406"/>
      <c r="B375" s="657" t="s">
        <v>467</v>
      </c>
      <c r="C375" s="657"/>
      <c r="D375" s="407"/>
      <c r="E375" s="408"/>
      <c r="F375" s="407"/>
      <c r="G375" s="408">
        <f>G233+G247+G310+G337+G353</f>
        <v>41782.871030099996</v>
      </c>
      <c r="H375" s="407"/>
      <c r="I375" s="408">
        <f>G375</f>
        <v>41782.871030099996</v>
      </c>
      <c r="J375" s="407"/>
      <c r="K375" s="408"/>
      <c r="L375" s="407"/>
      <c r="M375" s="408">
        <f>M233+M247+M310+M337+M353</f>
        <v>13543.090001199998</v>
      </c>
      <c r="N375" s="407"/>
      <c r="O375" s="408">
        <f>O233+O247+O310+O337+O353</f>
        <v>9900</v>
      </c>
      <c r="P375" s="407"/>
      <c r="Q375" s="408">
        <f>Q233+Q247+Q310+Q337+Q353</f>
        <v>12495.218528899997</v>
      </c>
      <c r="R375" s="407"/>
      <c r="S375" s="408">
        <f>S233+S247+S310+S337+S353</f>
        <v>5844.5625</v>
      </c>
      <c r="T375" s="409"/>
      <c r="U375" s="407"/>
      <c r="V375" s="410"/>
      <c r="W375" s="411"/>
      <c r="X375" s="412"/>
      <c r="Y375" s="483"/>
      <c r="Z375" s="177">
        <f aca="true" t="shared" si="65" ref="Z375:Z381">G375-(M375+O375+Q375+S375)</f>
        <v>0</v>
      </c>
    </row>
    <row r="376" spans="1:26" s="342" customFormat="1" ht="30" customHeight="1" hidden="1">
      <c r="A376" s="337"/>
      <c r="B376" s="651" t="s">
        <v>468</v>
      </c>
      <c r="C376" s="651"/>
      <c r="D376" s="265"/>
      <c r="E376" s="264"/>
      <c r="F376" s="265"/>
      <c r="G376" s="264">
        <f>G234+G258+G316+G356+G298</f>
        <v>71115.8746004</v>
      </c>
      <c r="H376" s="265"/>
      <c r="I376" s="264">
        <f>I234+I258+I316+I356+I298</f>
        <v>71115.8746004</v>
      </c>
      <c r="J376" s="265"/>
      <c r="K376" s="264"/>
      <c r="L376" s="265"/>
      <c r="M376" s="264">
        <f>M234+M258+M316+M356+M298</f>
        <v>14990.125000000002</v>
      </c>
      <c r="N376" s="265"/>
      <c r="O376" s="264">
        <f>O234+O258+O316+O356+O298</f>
        <v>19119.974000399998</v>
      </c>
      <c r="P376" s="265"/>
      <c r="Q376" s="264">
        <f>Q234+Q258+Q316+Q356+Q298</f>
        <v>16746.52</v>
      </c>
      <c r="R376" s="265"/>
      <c r="S376" s="264">
        <f>S234+S258+S316+S356+S298</f>
        <v>20259.255599999997</v>
      </c>
      <c r="T376" s="338"/>
      <c r="U376" s="265"/>
      <c r="V376" s="339"/>
      <c r="W376" s="340"/>
      <c r="X376" s="341"/>
      <c r="Y376" s="484"/>
      <c r="Z376" s="177">
        <f t="shared" si="65"/>
        <v>0</v>
      </c>
    </row>
    <row r="377" spans="1:26" s="342" customFormat="1" ht="30" customHeight="1" hidden="1">
      <c r="A377" s="337"/>
      <c r="B377" s="651" t="s">
        <v>469</v>
      </c>
      <c r="C377" s="651"/>
      <c r="D377" s="265"/>
      <c r="E377" s="264"/>
      <c r="F377" s="265"/>
      <c r="G377" s="264">
        <f>G235+G300+G261+G359</f>
        <v>26273.25</v>
      </c>
      <c r="H377" s="266"/>
      <c r="I377" s="264">
        <f>I235+I300+I261+I359</f>
        <v>26273.25</v>
      </c>
      <c r="J377" s="266"/>
      <c r="K377" s="264"/>
      <c r="L377" s="266"/>
      <c r="M377" s="264">
        <f>M235+M300+M261+M359</f>
        <v>2432.25</v>
      </c>
      <c r="N377" s="266"/>
      <c r="O377" s="264">
        <f>O235+O300+O261+O359</f>
        <v>5795</v>
      </c>
      <c r="P377" s="266"/>
      <c r="Q377" s="264">
        <f>Q235+Q300+Q261+Q359</f>
        <v>9441</v>
      </c>
      <c r="R377" s="266"/>
      <c r="S377" s="264">
        <f>S235+S300+S261+S359</f>
        <v>8605</v>
      </c>
      <c r="T377" s="343"/>
      <c r="U377" s="344"/>
      <c r="V377" s="339"/>
      <c r="W377" s="340"/>
      <c r="X377" s="341"/>
      <c r="Y377" s="484"/>
      <c r="Z377" s="177">
        <f t="shared" si="65"/>
        <v>0</v>
      </c>
    </row>
    <row r="378" spans="1:26" s="342" customFormat="1" ht="30" customHeight="1" hidden="1">
      <c r="A378" s="337"/>
      <c r="B378" s="651" t="s">
        <v>470</v>
      </c>
      <c r="C378" s="651"/>
      <c r="D378" s="265"/>
      <c r="E378" s="264"/>
      <c r="F378" s="265"/>
      <c r="G378" s="264">
        <f>G272+G236+G342</f>
        <v>78832.79</v>
      </c>
      <c r="H378" s="265"/>
      <c r="I378" s="264">
        <f>I272+I236+I342</f>
        <v>78832.79</v>
      </c>
      <c r="J378" s="265"/>
      <c r="K378" s="264"/>
      <c r="L378" s="265"/>
      <c r="M378" s="264">
        <f>M272+M236+M342</f>
        <v>13886.64</v>
      </c>
      <c r="N378" s="265"/>
      <c r="O378" s="264">
        <f>O272+O236+O342</f>
        <v>19702.67</v>
      </c>
      <c r="P378" s="265"/>
      <c r="Q378" s="264">
        <f>Q272+Q236+Q342</f>
        <v>19350.07</v>
      </c>
      <c r="R378" s="265"/>
      <c r="S378" s="264">
        <f>S272+S236+S342</f>
        <v>25893.41</v>
      </c>
      <c r="T378" s="338"/>
      <c r="U378" s="265"/>
      <c r="V378" s="339"/>
      <c r="W378" s="340"/>
      <c r="X378" s="341"/>
      <c r="Y378" s="484"/>
      <c r="Z378" s="177">
        <f t="shared" si="65"/>
        <v>0</v>
      </c>
    </row>
    <row r="379" spans="1:26" s="342" customFormat="1" ht="35.25" customHeight="1" hidden="1">
      <c r="A379" s="337"/>
      <c r="B379" s="651" t="s">
        <v>472</v>
      </c>
      <c r="C379" s="651"/>
      <c r="D379" s="265"/>
      <c r="E379" s="264"/>
      <c r="F379" s="265"/>
      <c r="G379" s="264">
        <f>G237+G285+G303+G321+G372+G344</f>
        <v>143703.5892891</v>
      </c>
      <c r="H379" s="265"/>
      <c r="I379" s="264">
        <f>I237+I285+I303+I321+I372+I344</f>
        <v>143703.5892891</v>
      </c>
      <c r="J379" s="265"/>
      <c r="K379" s="264"/>
      <c r="L379" s="265"/>
      <c r="M379" s="264">
        <f>M237+M285+M303+M321+M372+M344</f>
        <v>27547.9750041</v>
      </c>
      <c r="N379" s="265"/>
      <c r="O379" s="264">
        <f>O237+O285+O303+O321+O372+O344</f>
        <v>37295.181975</v>
      </c>
      <c r="P379" s="265"/>
      <c r="Q379" s="264">
        <f>Q237+Q285+Q303+Q321+Q372+Q344</f>
        <v>29665.536</v>
      </c>
      <c r="R379" s="265"/>
      <c r="S379" s="264">
        <f>S237+S285+S303+S321+S372+S344</f>
        <v>49194.896310000004</v>
      </c>
      <c r="T379" s="338"/>
      <c r="U379" s="265"/>
      <c r="V379" s="339"/>
      <c r="W379" s="340"/>
      <c r="X379" s="341"/>
      <c r="Y379" s="484"/>
      <c r="Z379" s="177">
        <f t="shared" si="65"/>
        <v>0</v>
      </c>
    </row>
    <row r="380" spans="1:26" s="342" customFormat="1" ht="36.75" customHeight="1" hidden="1">
      <c r="A380" s="337"/>
      <c r="B380" s="653" t="s">
        <v>471</v>
      </c>
      <c r="C380" s="653"/>
      <c r="D380" s="395"/>
      <c r="E380" s="396"/>
      <c r="F380" s="395"/>
      <c r="G380" s="396">
        <f>G238+G292</f>
        <v>75871.929975</v>
      </c>
      <c r="H380" s="395"/>
      <c r="I380" s="396">
        <f>I238+I292</f>
        <v>75871.929975</v>
      </c>
      <c r="J380" s="395"/>
      <c r="K380" s="396"/>
      <c r="L380" s="395"/>
      <c r="M380" s="396">
        <f>M238+M292</f>
        <v>13815.629975</v>
      </c>
      <c r="N380" s="395"/>
      <c r="O380" s="396">
        <f>O238+O292</f>
        <v>21339.241</v>
      </c>
      <c r="P380" s="395"/>
      <c r="Q380" s="396">
        <f>Q238+Q292</f>
        <v>25312.834000000003</v>
      </c>
      <c r="R380" s="395"/>
      <c r="S380" s="396">
        <f>S238+S292</f>
        <v>15404.224999999999</v>
      </c>
      <c r="T380" s="397"/>
      <c r="U380" s="395"/>
      <c r="V380" s="398"/>
      <c r="W380" s="399"/>
      <c r="X380" s="341"/>
      <c r="Y380" s="484"/>
      <c r="Z380" s="177">
        <f t="shared" si="65"/>
        <v>0</v>
      </c>
    </row>
    <row r="381" spans="1:26" s="342" customFormat="1" ht="30" customHeight="1" hidden="1" thickBot="1">
      <c r="A381" s="345"/>
      <c r="B381" s="652" t="s">
        <v>456</v>
      </c>
      <c r="C381" s="652"/>
      <c r="D381" s="268"/>
      <c r="E381" s="267"/>
      <c r="F381" s="268"/>
      <c r="G381" s="267">
        <f>G346+G327+G294</f>
        <v>13766.09383</v>
      </c>
      <c r="H381" s="268"/>
      <c r="I381" s="267">
        <f>I346+I327+I294</f>
        <v>11720.098</v>
      </c>
      <c r="J381" s="268"/>
      <c r="K381" s="267">
        <f>K346+K327+K294</f>
        <v>2045.9958300000003</v>
      </c>
      <c r="L381" s="268"/>
      <c r="M381" s="267">
        <f>M346+M327+M294</f>
        <v>3989.50783</v>
      </c>
      <c r="N381" s="268"/>
      <c r="O381" s="267">
        <f>O346+O327+O294</f>
        <v>0</v>
      </c>
      <c r="P381" s="268"/>
      <c r="Q381" s="267">
        <f>Q346+Q327+Q294</f>
        <v>0</v>
      </c>
      <c r="R381" s="268"/>
      <c r="S381" s="267">
        <f>S346+S327+S294</f>
        <v>9776.586</v>
      </c>
      <c r="T381" s="346"/>
      <c r="U381" s="268"/>
      <c r="V381" s="347"/>
      <c r="W381" s="348"/>
      <c r="X381" s="349"/>
      <c r="Y381" s="484"/>
      <c r="Z381" s="177">
        <f t="shared" si="65"/>
        <v>0</v>
      </c>
    </row>
    <row r="382" spans="7:26" ht="15.75">
      <c r="G382" s="134"/>
      <c r="H382" s="21"/>
      <c r="I382" s="134"/>
      <c r="W382" s="102"/>
      <c r="X382" s="20"/>
      <c r="Y382" s="20"/>
      <c r="Z382" s="20"/>
    </row>
    <row r="383" spans="1:25" s="65" customFormat="1" ht="15.75">
      <c r="A383" s="125" t="s">
        <v>643</v>
      </c>
      <c r="B383" s="116"/>
      <c r="C383" s="64"/>
      <c r="D383" s="64"/>
      <c r="E383" s="135"/>
      <c r="F383" s="64"/>
      <c r="G383" s="135"/>
      <c r="H383" s="64"/>
      <c r="I383" s="135"/>
      <c r="J383" s="64"/>
      <c r="K383" s="135"/>
      <c r="L383" s="64"/>
      <c r="M383" s="135"/>
      <c r="N383" s="64"/>
      <c r="O383" s="135"/>
      <c r="P383" s="64"/>
      <c r="Q383" s="135"/>
      <c r="R383" s="64"/>
      <c r="S383" s="135"/>
      <c r="T383" s="92"/>
      <c r="U383" s="64"/>
      <c r="V383" s="99"/>
      <c r="W383" s="106"/>
      <c r="X383" s="64"/>
      <c r="Y383" s="64"/>
    </row>
    <row r="384" spans="1:23" s="65" customFormat="1" ht="12" customHeight="1">
      <c r="A384" s="126"/>
      <c r="B384" s="117"/>
      <c r="E384" s="136"/>
      <c r="G384" s="136"/>
      <c r="H384" s="368"/>
      <c r="I384" s="136"/>
      <c r="K384" s="136"/>
      <c r="M384" s="136"/>
      <c r="O384" s="136"/>
      <c r="Q384" s="136"/>
      <c r="S384" s="136"/>
      <c r="T384" s="89"/>
      <c r="V384" s="96"/>
      <c r="W384" s="103"/>
    </row>
    <row r="385" spans="1:25" s="67" customFormat="1" ht="15.75">
      <c r="A385" s="7"/>
      <c r="B385" s="119" t="s">
        <v>644</v>
      </c>
      <c r="C385" s="17"/>
      <c r="D385" s="49"/>
      <c r="E385" s="137"/>
      <c r="F385" s="17"/>
      <c r="G385" s="152"/>
      <c r="H385" s="17"/>
      <c r="I385" s="152"/>
      <c r="J385" s="17"/>
      <c r="K385" s="152"/>
      <c r="L385" s="17"/>
      <c r="M385" s="704" t="s">
        <v>351</v>
      </c>
      <c r="N385" s="704"/>
      <c r="O385" s="704"/>
      <c r="P385" s="49"/>
      <c r="Q385" s="137"/>
      <c r="R385" s="66"/>
      <c r="S385" s="141"/>
      <c r="T385" s="90"/>
      <c r="U385" s="66"/>
      <c r="V385" s="97"/>
      <c r="W385" s="104"/>
      <c r="X385" s="66"/>
      <c r="Y385" s="66"/>
    </row>
    <row r="386" spans="1:25" s="67" customFormat="1" ht="15.75">
      <c r="A386" s="127"/>
      <c r="B386" s="120" t="s">
        <v>645</v>
      </c>
      <c r="C386" s="17"/>
      <c r="D386" s="49"/>
      <c r="E386" s="137"/>
      <c r="F386" s="17"/>
      <c r="G386" s="152"/>
      <c r="H386" s="17"/>
      <c r="I386" s="152"/>
      <c r="J386" s="17"/>
      <c r="K386" s="152"/>
      <c r="L386" s="17"/>
      <c r="M386" s="151"/>
      <c r="N386" s="55" t="s">
        <v>698</v>
      </c>
      <c r="O386" s="140"/>
      <c r="P386" s="49"/>
      <c r="Q386" s="137"/>
      <c r="R386" s="66"/>
      <c r="S386" s="141"/>
      <c r="T386" s="90"/>
      <c r="U386" s="66"/>
      <c r="V386" s="97"/>
      <c r="W386" s="104"/>
      <c r="X386" s="66"/>
      <c r="Y386" s="66"/>
    </row>
    <row r="387" spans="1:25" s="67" customFormat="1" ht="15.75">
      <c r="A387" s="127"/>
      <c r="B387" s="120"/>
      <c r="C387" s="17"/>
      <c r="D387" s="49"/>
      <c r="E387" s="137"/>
      <c r="F387" s="17"/>
      <c r="G387" s="152"/>
      <c r="H387" s="17"/>
      <c r="I387" s="152"/>
      <c r="J387" s="17"/>
      <c r="K387" s="152"/>
      <c r="L387" s="17"/>
      <c r="M387" s="151"/>
      <c r="N387" s="55"/>
      <c r="O387" s="140"/>
      <c r="P387" s="49"/>
      <c r="Q387" s="137"/>
      <c r="R387" s="66"/>
      <c r="S387" s="167"/>
      <c r="T387" s="167"/>
      <c r="U387" s="66"/>
      <c r="V387" s="97"/>
      <c r="W387" s="104"/>
      <c r="X387" s="66"/>
      <c r="Y387" s="66"/>
    </row>
    <row r="388" spans="1:25" s="67" customFormat="1" ht="15.75">
      <c r="A388" s="127"/>
      <c r="B388" s="120"/>
      <c r="C388" s="17"/>
      <c r="D388" s="49"/>
      <c r="E388" s="137"/>
      <c r="F388" s="17"/>
      <c r="G388" s="152"/>
      <c r="H388" s="17"/>
      <c r="I388" s="152"/>
      <c r="J388" s="17"/>
      <c r="K388" s="152"/>
      <c r="L388" s="17"/>
      <c r="M388" s="151"/>
      <c r="N388" s="55"/>
      <c r="O388" s="140"/>
      <c r="P388" s="49"/>
      <c r="Q388" s="137"/>
      <c r="R388" s="66"/>
      <c r="S388" s="167"/>
      <c r="T388" s="167"/>
      <c r="U388" s="66"/>
      <c r="V388" s="97"/>
      <c r="W388" s="104"/>
      <c r="X388" s="66"/>
      <c r="Y388" s="66"/>
    </row>
    <row r="389" spans="1:25" s="67" customFormat="1" ht="14.25" customHeight="1">
      <c r="A389" s="128"/>
      <c r="B389" s="120"/>
      <c r="C389" s="17"/>
      <c r="D389" s="49"/>
      <c r="E389" s="137"/>
      <c r="F389" s="17"/>
      <c r="G389" s="152"/>
      <c r="H389" s="17"/>
      <c r="I389" s="152"/>
      <c r="J389" s="17"/>
      <c r="K389" s="152"/>
      <c r="L389" s="17"/>
      <c r="M389" s="152"/>
      <c r="N389" s="49"/>
      <c r="O389" s="137"/>
      <c r="P389" s="49"/>
      <c r="Q389" s="137"/>
      <c r="R389" s="49"/>
      <c r="S389" s="167"/>
      <c r="T389" s="167"/>
      <c r="U389" s="66"/>
      <c r="V389" s="97"/>
      <c r="W389" s="104"/>
      <c r="X389" s="66"/>
      <c r="Y389" s="66"/>
    </row>
    <row r="390" spans="1:25" s="67" customFormat="1" ht="18.75">
      <c r="A390" s="7"/>
      <c r="B390" s="119" t="s">
        <v>644</v>
      </c>
      <c r="C390" s="17"/>
      <c r="D390" s="49"/>
      <c r="E390" s="137"/>
      <c r="F390" s="17"/>
      <c r="G390" s="152"/>
      <c r="H390" s="17"/>
      <c r="I390" s="152"/>
      <c r="J390" s="17"/>
      <c r="K390" s="152"/>
      <c r="L390" s="17"/>
      <c r="M390" s="703" t="s">
        <v>352</v>
      </c>
      <c r="N390" s="703"/>
      <c r="O390" s="703"/>
      <c r="P390" s="49"/>
      <c r="Q390" s="137"/>
      <c r="R390" s="66"/>
      <c r="S390" s="167"/>
      <c r="T390" s="168"/>
      <c r="U390" s="66"/>
      <c r="V390" s="97"/>
      <c r="W390" s="104"/>
      <c r="X390" s="66"/>
      <c r="Y390" s="66"/>
    </row>
    <row r="391" spans="1:25" s="67" customFormat="1" ht="15.75">
      <c r="A391" s="127"/>
      <c r="B391" s="120" t="s">
        <v>645</v>
      </c>
      <c r="C391" s="17"/>
      <c r="D391" s="49"/>
      <c r="E391" s="137"/>
      <c r="F391" s="17"/>
      <c r="G391" s="152"/>
      <c r="H391" s="17"/>
      <c r="I391" s="152"/>
      <c r="J391" s="17"/>
      <c r="K391" s="152"/>
      <c r="L391" s="17"/>
      <c r="M391" s="151"/>
      <c r="N391" s="55" t="s">
        <v>698</v>
      </c>
      <c r="O391" s="140"/>
      <c r="P391" s="49"/>
      <c r="Q391" s="137"/>
      <c r="R391" s="66"/>
      <c r="S391" s="141"/>
      <c r="T391" s="90"/>
      <c r="U391" s="66"/>
      <c r="V391" s="97"/>
      <c r="W391" s="104"/>
      <c r="X391" s="66"/>
      <c r="Y391" s="66"/>
    </row>
    <row r="392" spans="1:25" s="67" customFormat="1" ht="14.25" customHeight="1">
      <c r="A392" s="128"/>
      <c r="B392" s="120"/>
      <c r="C392" s="17"/>
      <c r="D392" s="49"/>
      <c r="E392" s="137"/>
      <c r="F392" s="17"/>
      <c r="G392" s="152"/>
      <c r="H392" s="17"/>
      <c r="I392" s="152"/>
      <c r="J392" s="17"/>
      <c r="K392" s="152"/>
      <c r="L392" s="17"/>
      <c r="M392" s="152"/>
      <c r="N392" s="49"/>
      <c r="O392" s="137"/>
      <c r="P392" s="49"/>
      <c r="Q392" s="137"/>
      <c r="R392" s="49"/>
      <c r="S392" s="141"/>
      <c r="T392" s="90"/>
      <c r="U392" s="66"/>
      <c r="V392" s="97"/>
      <c r="W392" s="104"/>
      <c r="X392" s="66"/>
      <c r="Y392" s="66"/>
    </row>
    <row r="393" spans="1:25" s="67" customFormat="1" ht="15.75">
      <c r="A393" s="128"/>
      <c r="B393" s="121" t="s">
        <v>701</v>
      </c>
      <c r="C393" s="17"/>
      <c r="D393" s="66"/>
      <c r="E393" s="142"/>
      <c r="F393" s="650" t="s">
        <v>646</v>
      </c>
      <c r="G393" s="650"/>
      <c r="H393" s="650"/>
      <c r="I393" s="650"/>
      <c r="J393" s="650"/>
      <c r="K393" s="650"/>
      <c r="L393" s="17"/>
      <c r="M393" s="152"/>
      <c r="N393" s="49"/>
      <c r="O393" s="137"/>
      <c r="P393" s="49"/>
      <c r="Q393" s="137"/>
      <c r="R393" s="49"/>
      <c r="S393" s="141"/>
      <c r="T393" s="90"/>
      <c r="U393" s="66"/>
      <c r="V393" s="97"/>
      <c r="W393" s="104"/>
      <c r="X393" s="66"/>
      <c r="Y393" s="66"/>
    </row>
    <row r="394" spans="1:25" s="9" customFormat="1" ht="15" customHeight="1">
      <c r="A394" s="129"/>
      <c r="B394" s="122"/>
      <c r="C394" s="4"/>
      <c r="D394" s="4"/>
      <c r="E394" s="19"/>
      <c r="F394" s="4"/>
      <c r="G394" s="19"/>
      <c r="H394" s="4"/>
      <c r="I394" s="369"/>
      <c r="J394" s="4"/>
      <c r="K394" s="19"/>
      <c r="L394" s="4"/>
      <c r="M394" s="19"/>
      <c r="N394" s="4"/>
      <c r="O394" s="19"/>
      <c r="P394" s="4"/>
      <c r="Q394" s="19"/>
      <c r="R394" s="4"/>
      <c r="S394" s="19"/>
      <c r="T394" s="92"/>
      <c r="U394" s="4"/>
      <c r="V394" s="99"/>
      <c r="W394" s="106"/>
      <c r="X394" s="68"/>
      <c r="Y394" s="68"/>
    </row>
    <row r="395" spans="7:26" ht="15.75">
      <c r="G395" s="270"/>
      <c r="H395" s="271"/>
      <c r="I395" s="270"/>
      <c r="J395" s="20"/>
      <c r="K395" s="138"/>
      <c r="L395" s="20"/>
      <c r="M395" s="138"/>
      <c r="N395" s="20"/>
      <c r="O395" s="138"/>
      <c r="P395" s="20"/>
      <c r="Q395" s="138"/>
      <c r="R395" s="20"/>
      <c r="S395" s="138"/>
      <c r="T395" s="91"/>
      <c r="U395" s="20"/>
      <c r="V395" s="98"/>
      <c r="W395" s="102"/>
      <c r="X395" s="20"/>
      <c r="Y395" s="20"/>
      <c r="Z395" s="20"/>
    </row>
    <row r="396" spans="7:26" ht="15.75">
      <c r="G396" s="270"/>
      <c r="H396" s="271"/>
      <c r="I396" s="270"/>
      <c r="J396" s="20"/>
      <c r="K396" s="138"/>
      <c r="L396" s="20"/>
      <c r="M396" s="138"/>
      <c r="N396" s="20"/>
      <c r="O396" s="138"/>
      <c r="P396" s="20"/>
      <c r="Q396" s="138"/>
      <c r="R396" s="20"/>
      <c r="S396" s="138"/>
      <c r="T396" s="91"/>
      <c r="U396" s="20"/>
      <c r="V396" s="98"/>
      <c r="W396" s="102"/>
      <c r="X396" s="20"/>
      <c r="Y396" s="20"/>
      <c r="Z396" s="20"/>
    </row>
    <row r="397" spans="7:26" ht="15.75">
      <c r="G397" s="270"/>
      <c r="H397" s="271"/>
      <c r="I397" s="270"/>
      <c r="J397" s="20"/>
      <c r="K397" s="138"/>
      <c r="L397" s="20"/>
      <c r="M397" s="138"/>
      <c r="N397" s="20"/>
      <c r="O397" s="138"/>
      <c r="P397" s="20"/>
      <c r="Q397" s="138"/>
      <c r="R397" s="20"/>
      <c r="S397" s="138"/>
      <c r="T397" s="91"/>
      <c r="U397" s="20"/>
      <c r="V397" s="98"/>
      <c r="W397" s="102"/>
      <c r="X397" s="20"/>
      <c r="Y397" s="20"/>
      <c r="Z397" s="20"/>
    </row>
  </sheetData>
  <mergeCells count="176">
    <mergeCell ref="M390:O390"/>
    <mergeCell ref="M385:O385"/>
    <mergeCell ref="A99:A101"/>
    <mergeCell ref="B101:E101"/>
    <mergeCell ref="A172:A196"/>
    <mergeCell ref="B261:E261"/>
    <mergeCell ref="A357:A359"/>
    <mergeCell ref="B359:E359"/>
    <mergeCell ref="B346:E346"/>
    <mergeCell ref="B353:E353"/>
    <mergeCell ref="A10:A11"/>
    <mergeCell ref="B11:E11"/>
    <mergeCell ref="A97:A98"/>
    <mergeCell ref="A66:A68"/>
    <mergeCell ref="B56:E56"/>
    <mergeCell ref="B63:E63"/>
    <mergeCell ref="B68:E68"/>
    <mergeCell ref="A22:X22"/>
    <mergeCell ref="A23:A24"/>
    <mergeCell ref="A25:D25"/>
    <mergeCell ref="B356:E356"/>
    <mergeCell ref="B310:E310"/>
    <mergeCell ref="A304:C304"/>
    <mergeCell ref="A305:X305"/>
    <mergeCell ref="A306:A310"/>
    <mergeCell ref="A345:A346"/>
    <mergeCell ref="A347:C347"/>
    <mergeCell ref="A348:X348"/>
    <mergeCell ref="A332:A337"/>
    <mergeCell ref="B337:E337"/>
    <mergeCell ref="A322:A327"/>
    <mergeCell ref="A328:C328"/>
    <mergeCell ref="A329:X329"/>
    <mergeCell ref="B327:E327"/>
    <mergeCell ref="A349:A353"/>
    <mergeCell ref="A354:A356"/>
    <mergeCell ref="A136:A153"/>
    <mergeCell ref="B298:E298"/>
    <mergeCell ref="B300:E300"/>
    <mergeCell ref="B303:E303"/>
    <mergeCell ref="B247:E247"/>
    <mergeCell ref="B258:E258"/>
    <mergeCell ref="B233:C233"/>
    <mergeCell ref="B153:E153"/>
    <mergeCell ref="A301:A303"/>
    <mergeCell ref="A293:A294"/>
    <mergeCell ref="B90:E90"/>
    <mergeCell ref="A81:D81"/>
    <mergeCell ref="A82:X82"/>
    <mergeCell ref="A86:A90"/>
    <mergeCell ref="B85:E85"/>
    <mergeCell ref="B98:E98"/>
    <mergeCell ref="B234:C234"/>
    <mergeCell ref="A233:A238"/>
    <mergeCell ref="A2:A5"/>
    <mergeCell ref="B2:B4"/>
    <mergeCell ref="C2:C4"/>
    <mergeCell ref="D2:D4"/>
    <mergeCell ref="A7:X7"/>
    <mergeCell ref="A6:X6"/>
    <mergeCell ref="A21:D21"/>
    <mergeCell ref="V2:V4"/>
    <mergeCell ref="W2:W4"/>
    <mergeCell ref="X2:X4"/>
    <mergeCell ref="A8:A9"/>
    <mergeCell ref="B9:E9"/>
    <mergeCell ref="B20:E20"/>
    <mergeCell ref="A18:A20"/>
    <mergeCell ref="B1:X1"/>
    <mergeCell ref="E2:E4"/>
    <mergeCell ref="F2:G2"/>
    <mergeCell ref="H2:K2"/>
    <mergeCell ref="L2:S2"/>
    <mergeCell ref="T2:T4"/>
    <mergeCell ref="Z2:Z4"/>
    <mergeCell ref="F3:F4"/>
    <mergeCell ref="G3:G4"/>
    <mergeCell ref="H3:I3"/>
    <mergeCell ref="J3:K3"/>
    <mergeCell ref="L3:M3"/>
    <mergeCell ref="N3:O3"/>
    <mergeCell ref="P3:Q3"/>
    <mergeCell ref="R3:S3"/>
    <mergeCell ref="U2:U4"/>
    <mergeCell ref="A26:X26"/>
    <mergeCell ref="B24:E24"/>
    <mergeCell ref="A27:A28"/>
    <mergeCell ref="A29:A31"/>
    <mergeCell ref="B28:E28"/>
    <mergeCell ref="B31:E31"/>
    <mergeCell ref="A32:A38"/>
    <mergeCell ref="A39:D39"/>
    <mergeCell ref="A40:X40"/>
    <mergeCell ref="B38:E38"/>
    <mergeCell ref="A41:A44"/>
    <mergeCell ref="A45:A50"/>
    <mergeCell ref="B44:E44"/>
    <mergeCell ref="B50:E50"/>
    <mergeCell ref="A64:D64"/>
    <mergeCell ref="A65:X65"/>
    <mergeCell ref="B196:E196"/>
    <mergeCell ref="A69:D69"/>
    <mergeCell ref="A70:X70"/>
    <mergeCell ref="A71:A75"/>
    <mergeCell ref="A76:A77"/>
    <mergeCell ref="B75:E75"/>
    <mergeCell ref="B77:E77"/>
    <mergeCell ref="B80:E80"/>
    <mergeCell ref="A91:D91"/>
    <mergeCell ref="A92:X92"/>
    <mergeCell ref="A93:A94"/>
    <mergeCell ref="A95:A96"/>
    <mergeCell ref="B94:E94"/>
    <mergeCell ref="B96:E96"/>
    <mergeCell ref="B135:E135"/>
    <mergeCell ref="A102:D102"/>
    <mergeCell ref="A232:D232"/>
    <mergeCell ref="A219:A230"/>
    <mergeCell ref="B218:E218"/>
    <mergeCell ref="B230:E230"/>
    <mergeCell ref="A103:X103"/>
    <mergeCell ref="A104:A135"/>
    <mergeCell ref="A154:A171"/>
    <mergeCell ref="B171:E171"/>
    <mergeCell ref="A295:C295"/>
    <mergeCell ref="A296:X296"/>
    <mergeCell ref="A299:A300"/>
    <mergeCell ref="B294:E294"/>
    <mergeCell ref="A297:A298"/>
    <mergeCell ref="A360:A372"/>
    <mergeCell ref="A373:C373"/>
    <mergeCell ref="A374:E374"/>
    <mergeCell ref="B375:C375"/>
    <mergeCell ref="F393:K393"/>
    <mergeCell ref="B379:C379"/>
    <mergeCell ref="B372:E372"/>
    <mergeCell ref="B381:C381"/>
    <mergeCell ref="B380:C380"/>
    <mergeCell ref="B376:C376"/>
    <mergeCell ref="B377:C377"/>
    <mergeCell ref="B378:C378"/>
    <mergeCell ref="A330:C330"/>
    <mergeCell ref="A331:X331"/>
    <mergeCell ref="A51:A56"/>
    <mergeCell ref="A78:A80"/>
    <mergeCell ref="A83:A85"/>
    <mergeCell ref="A239:X239"/>
    <mergeCell ref="A57:A63"/>
    <mergeCell ref="B237:C237"/>
    <mergeCell ref="B238:C238"/>
    <mergeCell ref="B235:C235"/>
    <mergeCell ref="B272:E272"/>
    <mergeCell ref="A273:A285"/>
    <mergeCell ref="A248:A258"/>
    <mergeCell ref="A231:C231"/>
    <mergeCell ref="A259:A261"/>
    <mergeCell ref="B321:E321"/>
    <mergeCell ref="A12:C12"/>
    <mergeCell ref="A13:X13"/>
    <mergeCell ref="A14:A17"/>
    <mergeCell ref="B17:E17"/>
    <mergeCell ref="B236:C236"/>
    <mergeCell ref="A197:A218"/>
    <mergeCell ref="A240:A247"/>
    <mergeCell ref="B285:E285"/>
    <mergeCell ref="A262:A272"/>
    <mergeCell ref="Y2:Y5"/>
    <mergeCell ref="A286:A292"/>
    <mergeCell ref="B292:E292"/>
    <mergeCell ref="A343:A344"/>
    <mergeCell ref="A338:A342"/>
    <mergeCell ref="B342:E342"/>
    <mergeCell ref="B344:E344"/>
    <mergeCell ref="A311:A316"/>
    <mergeCell ref="A317:A321"/>
    <mergeCell ref="B316:E316"/>
  </mergeCells>
  <printOptions/>
  <pageMargins left="0.18" right="0.18" top="0.49" bottom="0.18" header="0.5" footer="0.5"/>
  <pageSetup fitToHeight="31" horizontalDpi="600" verticalDpi="600" orientation="landscape" paperSize="9" scale="43" r:id="rId1"/>
  <rowBreaks count="2" manualBreakCount="2">
    <brk id="102" max="23" man="1"/>
    <brk id="31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kobulecka</dc:creator>
  <cp:keywords/>
  <dc:description/>
  <cp:lastModifiedBy>kobulecka</cp:lastModifiedBy>
  <cp:lastPrinted>2017-08-23T10:56:48Z</cp:lastPrinted>
  <dcterms:created xsi:type="dcterms:W3CDTF">2016-02-16T07:31:49Z</dcterms:created>
  <dcterms:modified xsi:type="dcterms:W3CDTF">2017-08-28T06:49:54Z</dcterms:modified>
  <cp:category/>
  <cp:version/>
  <cp:contentType/>
  <cp:contentStatus/>
</cp:coreProperties>
</file>